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931" activeTab="4"/>
  </bookViews>
  <sheets>
    <sheet name="прил 1 источн2024-2026" sheetId="1" r:id="rId1"/>
    <sheet name="прил 2 Доходы 2024-2026" sheetId="2" r:id="rId2"/>
    <sheet name="прил 3 расшиф доход" sheetId="3" r:id="rId3"/>
    <sheet name="пр№4(коды гла)" sheetId="4" r:id="rId4"/>
    <sheet name=" Расходы2024-2026 прил 5" sheetId="5" r:id="rId5"/>
    <sheet name="прил 6Перечень ГРБС " sheetId="6" r:id="rId6"/>
    <sheet name="Прил 8 соц.публичн" sheetId="7" r:id="rId7"/>
  </sheets>
  <definedNames>
    <definedName name="text" localSheetId="4">' Расходы2024-2026 прил 5'!#REF!</definedName>
    <definedName name="_xlnm.Print_Area" localSheetId="4">' Расходы2024-2026 прил 5'!$A$1:$H$194</definedName>
    <definedName name="_xlnm.Print_Area" localSheetId="3">'пр№4(коды гла)'!$A$1:$D$16</definedName>
    <definedName name="_xlnm.Print_Area" localSheetId="0">'прил 1 источн2024-2026'!$A$1:$E$34</definedName>
    <definedName name="_xlnm.Print_Area" localSheetId="1">'прил 2 Доходы 2024-2026'!$A$1:$E$94</definedName>
    <definedName name="_xlnm.Print_Area" localSheetId="2">'прил 3 расшиф доход'!$A$1:$C$29</definedName>
    <definedName name="_xlnm.Print_Area" localSheetId="5">'прил 6Перечень ГРБС '!$A$1:$D$25</definedName>
    <definedName name="_xlnm.Print_Area" localSheetId="6">'Прил 8 соц.публичн'!$A$1:$H$26</definedName>
  </definedNames>
  <calcPr fullCalcOnLoad="1"/>
</workbook>
</file>

<file path=xl/comments5.xml><?xml version="1.0" encoding="utf-8"?>
<comments xmlns="http://schemas.openxmlformats.org/spreadsheetml/2006/main">
  <authors>
    <author>Светлана Александров</author>
  </authors>
  <commentList>
    <comment ref="F24" authorId="0">
      <text>
        <r>
          <rPr>
            <sz val="9"/>
            <rFont val="Tahoma"/>
            <family val="2"/>
          </rPr>
          <t xml:space="preserve">
10 мес
</t>
        </r>
      </text>
    </comment>
    <comment ref="G171" authorId="0">
      <text>
        <r>
          <rPr>
            <b/>
            <sz val="9"/>
            <rFont val="Tahoma"/>
            <family val="2"/>
          </rPr>
          <t xml:space="preserve">9 мес
</t>
        </r>
      </text>
    </comment>
    <comment ref="H170" authorId="0">
      <text>
        <r>
          <rPr>
            <b/>
            <sz val="9"/>
            <rFont val="Tahoma"/>
            <family val="2"/>
          </rPr>
          <t xml:space="preserve">8,6 мес 
</t>
        </r>
      </text>
    </comment>
    <comment ref="G181" authorId="0">
      <text>
        <r>
          <rPr>
            <b/>
            <sz val="9"/>
            <rFont val="Tahoma"/>
            <family val="2"/>
          </rPr>
          <t xml:space="preserve">6,2 мес
</t>
        </r>
      </text>
    </comment>
    <comment ref="H181" authorId="0">
      <text>
        <r>
          <rPr>
            <b/>
            <sz val="9"/>
            <rFont val="Tahoma"/>
            <family val="2"/>
          </rPr>
          <t xml:space="preserve">6,1 мес
</t>
        </r>
      </text>
    </comment>
  </commentList>
</comments>
</file>

<file path=xl/sharedStrings.xml><?xml version="1.0" encoding="utf-8"?>
<sst xmlns="http://schemas.openxmlformats.org/spreadsheetml/2006/main" count="986" uniqueCount="505">
  <si>
    <t>Наименование</t>
  </si>
  <si>
    <t>О45</t>
  </si>
  <si>
    <t>О30</t>
  </si>
  <si>
    <t>Код</t>
  </si>
  <si>
    <t>Код главы</t>
  </si>
  <si>
    <t>Администрация муниципального образования "Кулункунское"</t>
  </si>
  <si>
    <t>Финансовый отдел администрации муниципального образования "Кулункунское"</t>
  </si>
  <si>
    <t>Приложение №4</t>
  </si>
  <si>
    <t>Сумма</t>
  </si>
  <si>
    <t>в руб.</t>
  </si>
  <si>
    <t>Приложение №3</t>
  </si>
  <si>
    <t xml:space="preserve">Код администратора </t>
  </si>
  <si>
    <t xml:space="preserve">КБК доходов </t>
  </si>
  <si>
    <t xml:space="preserve">Наименование дохода </t>
  </si>
  <si>
    <t xml:space="preserve">                                                     Администрация МО "Кулункунское" </t>
  </si>
  <si>
    <t xml:space="preserve"> 1 17 01050 10 0000 180</t>
  </si>
  <si>
    <t xml:space="preserve"> 1 17 05050 10 0000 180</t>
  </si>
  <si>
    <t xml:space="preserve"> 1 11 05025 10 0000 120</t>
  </si>
  <si>
    <t>Доходы, получаемые в виде  арендной 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</si>
  <si>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1 11 05035 10 0000 120</t>
  </si>
  <si>
    <t>Финансовый отдел администрации МО "Кулункунское"</t>
  </si>
  <si>
    <t>045</t>
  </si>
  <si>
    <t>030</t>
  </si>
  <si>
    <t>(руб.)</t>
  </si>
  <si>
    <t>ГРБС</t>
  </si>
  <si>
    <t>РзПз</t>
  </si>
  <si>
    <t>ЦСР</t>
  </si>
  <si>
    <t>ВР</t>
  </si>
  <si>
    <t>Администрация МО "Кулункунское"</t>
  </si>
  <si>
    <t>ОБЩЕГОСУДАРСТВЕННЫЕ ВОПРОСЫ</t>
  </si>
  <si>
    <t>0100</t>
  </si>
  <si>
    <t>Функционирование высшего должностного лица субъекта РФ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</si>
  <si>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</si>
  <si>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</si>
  <si>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91 0 00 00000</t>
  </si>
  <si>
    <t>Глава муниципального образования</t>
  </si>
  <si>
    <t>91 1 11 00000</t>
  </si>
  <si>
    <t>Расходы на выплаты по оплате труда работников ОМСУ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</si>
  <si>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</si>
  <si>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</si>
  <si>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(муниципальных)органов</t>
  </si>
  <si>
    <t>120</t>
  </si>
  <si>
    <t>Фонд оплаты труда государственных (муниципальных)органов</t>
  </si>
  <si>
    <t>121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</si>
  <si>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</si>
  <si>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129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</si>
  <si>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</si>
  <si>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0104</t>
  </si>
  <si>
    <t>Фонд оплаты труда государственных (муниципальных) органов</t>
  </si>
  <si>
    <t>Расходы на обеспечение функций ОМСУ</t>
  </si>
  <si>
    <t>Закупка товаров, работ и услуг для муниципальных нужд</t>
  </si>
  <si>
    <t>200</t>
  </si>
  <si>
    <t>Иные закупки товаров, работ и услуг для государственных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</si>
  <si>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</si>
  <si>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</si>
  <si>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</si>
  <si>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</si>
  <si>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</si>
  <si>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Иные бюджетные ассигнования</t>
  </si>
  <si>
    <t>800</t>
  </si>
  <si>
    <t>Уплата налогов, сборов и иных платежей</t>
  </si>
  <si>
    <t>Уплата налога на имущество и земельного налога</t>
  </si>
  <si>
    <t>851</t>
  </si>
  <si>
    <t>852</t>
  </si>
  <si>
    <t>Резервные фонды исполнительных органов государственной власти(местных  администраций)</t>
  </si>
  <si>
    <t>0111</t>
  </si>
  <si>
    <t>Обеспечение непредвиденных расходов за счет средств резервного фонда</t>
  </si>
  <si>
    <t>Резервные средства</t>
  </si>
  <si>
    <t>870</t>
  </si>
  <si>
    <t>Исполнение переданных государственных полномочий РФ и Иркутской области</t>
  </si>
  <si>
    <t>91 2 00 00000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</si>
  <si>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</si>
  <si>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</si>
  <si>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НАЦИОНАЛЬНАЯ ОБОРОНА</t>
  </si>
  <si>
    <t>0200</t>
  </si>
  <si>
    <t>0203</t>
  </si>
  <si>
    <t>Осуществление первичного воинского учета на территории, где отсутствуют военные комиссариаты</t>
  </si>
  <si>
    <t>0300</t>
  </si>
  <si>
    <t>0314</t>
  </si>
  <si>
    <t>79 5 00 00000</t>
  </si>
  <si>
    <t>0409</t>
  </si>
  <si>
    <t>Дорожный фонд МО "Кулункунское"</t>
  </si>
  <si>
    <t>СОЦИАЛЬНАЯ ПОЛИТИКА</t>
  </si>
  <si>
    <t>1000</t>
  </si>
  <si>
    <t>91 1 00 00000</t>
  </si>
  <si>
    <t>Пенсионное обеспечение</t>
  </si>
  <si>
    <t>1001</t>
  </si>
  <si>
    <t>Доплаты к пенсии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</si>
  <si>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</si>
  <si>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</si>
  <si>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</si>
  <si>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</si>
  <si>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</si>
  <si>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</si>
  <si>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ФИЗИЧЕСКАЯ КУЛЬТУРА И СПОРТ</t>
  </si>
  <si>
    <t>Проведение спортивных мероприятий</t>
  </si>
  <si>
    <t>Муниципальное казенное учреждение "Культурно-информационный центр МО "Кулункунское"</t>
  </si>
  <si>
    <t xml:space="preserve">КУЛЬТУРА, КИНЕМАТОГРАФИЯ </t>
  </si>
  <si>
    <t>0800</t>
  </si>
  <si>
    <t>Культура</t>
  </si>
  <si>
    <t>0801</t>
  </si>
  <si>
    <t>91 7 00 00000</t>
  </si>
  <si>
    <t>Расходы на выплаты по оплате труда персоналу казенных учреждений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</si>
  <si>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</si>
  <si>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</si>
  <si>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</si>
  <si>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</si>
  <si>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119</t>
  </si>
  <si>
    <t>Расходы на обеспечение функций казенных учреждений</t>
  </si>
  <si>
    <t>Расходы на выплаты по оплате труда персоналу казенных учреждений(библиотеки)</t>
  </si>
  <si>
    <t>0804</t>
  </si>
  <si>
    <t>ИТОГО</t>
  </si>
  <si>
    <t>Раздел</t>
  </si>
  <si>
    <t>Под-раздел</t>
  </si>
  <si>
    <t>Целевая статья</t>
  </si>
  <si>
    <t>Группа видов расходов</t>
  </si>
  <si>
    <t>10</t>
  </si>
  <si>
    <t>01</t>
  </si>
  <si>
    <t>Доплаты к пенсиям, дополнительное пенсионное обеспечение</t>
  </si>
  <si>
    <t xml:space="preserve">Социальное обеспечение </t>
  </si>
  <si>
    <t>РАСХОДЫ, всего</t>
  </si>
  <si>
    <t>Увеличение прочих остатков денежных средств бюджетов поселений</t>
  </si>
  <si>
    <t>000 1 00 00000 00 0000 000</t>
  </si>
  <si>
    <t>182 1 01 02000 01 0000 110</t>
  </si>
  <si>
    <t>182 1 01 02010 01 1000 110</t>
  </si>
  <si>
    <t>182 1 01 02020 01 1000 110</t>
  </si>
  <si>
    <t>Налоги на товары(работы, услуги), реализуемые на территории РФ</t>
  </si>
  <si>
    <t>Акцизы по подакцизным товарам (продукции), производимым на территории РФ</t>
  </si>
  <si>
    <t>182 1 03 02230 01 0000 110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</si>
  <si>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установленныхт дифференцированных нормативов отчислений в местные бюджеты</t>
  </si>
  <si>
    <t>182 1 03 02240 01 0000 110</t>
  </si>
  <si>
    <t>Доходы от уплаты акцизов на моторные масла для дизельных и (или) карбюраторных (инжекторных)двигателей, подлежащие распределению между бюджетами субъектов Российской Федерации и местными бюджетами с учетом установленныхт дифференцированных нормативов отчислений в местные бюджеты</t>
  </si>
  <si>
    <t>182 1 03 02250 01 0000 110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</si>
  <si>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установленныхт дифференцированных нормативов отчислений в местные бюджеты</t>
  </si>
  <si>
    <t>182 1 03 02260 01 0000 110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</si>
  <si>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установленныхт дифференцированных нормативов отчислений в местные бюджеты</t>
  </si>
  <si>
    <t>182 1 05 00000 00 0000 000</t>
  </si>
  <si>
    <t>182 1 05 03010 01 1000 110</t>
  </si>
  <si>
    <t>Единый сельскохозяйственный налог</t>
  </si>
  <si>
    <t>182 1 06 00000 00 0000 000</t>
  </si>
  <si>
    <t>Налог на имущество физических лиц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</si>
  <si>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</si>
  <si>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</si>
  <si>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182 1 06 06000 00 0000 110</t>
  </si>
  <si>
    <t xml:space="preserve">Земельный налог </t>
  </si>
  <si>
    <t>182 1 06 06033 10 1000 110</t>
  </si>
  <si>
    <t>182 1 06 06043 10 1000 110</t>
  </si>
  <si>
    <t>БЕЗВОЗМЕЗДНЫЕ ПОСТУПЛЕНИЯ</t>
  </si>
  <si>
    <t xml:space="preserve"> ВСЕГО  ДОХОДОВ</t>
  </si>
  <si>
    <t>НАЛОГОВЫЕ И НЕНАЛОГОВЫЕ ДОХОДЫ</t>
  </si>
  <si>
    <t>000 1 01 00000 00 0000 000</t>
  </si>
  <si>
    <t>НАЛОГИ НА ПРИБЫЛЬ, ДОХОДЫ</t>
  </si>
  <si>
    <t>182 1 01 01000 00 0000 000</t>
  </si>
  <si>
    <t>Налоги на прибыль</t>
  </si>
  <si>
    <t>Налог на доходы физических лиц</t>
  </si>
  <si>
    <t>182 1 01 02010 01 0000 110</t>
  </si>
  <si>
    <t>НДФЛ (2%+5%)</t>
  </si>
  <si>
    <t>182 1 01 02010 01 2000 110</t>
  </si>
  <si>
    <t>НДФЛ (2%+5%)пеня</t>
  </si>
  <si>
    <t>183 1 01 02010 01 3000 110</t>
  </si>
  <si>
    <t>НДФЛ (2%+5%)штраф</t>
  </si>
  <si>
    <t>182 1 01 02020 01 0000 110</t>
  </si>
  <si>
    <t>НДФЛ с ИП</t>
  </si>
  <si>
    <t>182 1 01 02020 01 2000 110</t>
  </si>
  <si>
    <t>НДФЛ,зарегистр.в качестве ИП(пеня)</t>
  </si>
  <si>
    <t>182 1 01 02020 01 3000 110</t>
  </si>
  <si>
    <t>НДФЛ,зарегистр.в качестве ИП(штраф)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</si>
  <si>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</si>
  <si>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</si>
  <si>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182 1 01 02030 01 1000 110</t>
  </si>
  <si>
    <t>182 1 01 02030 01 2000 110</t>
  </si>
  <si>
    <t>182 1 01 02030 01 3000 110</t>
  </si>
  <si>
    <t>182 1 01 02030 01 4000 110</t>
  </si>
  <si>
    <t>182 1 01 02040 01 0000 110</t>
  </si>
  <si>
    <t>182 1 01 02040 01 1000 110</t>
  </si>
  <si>
    <t>182 1 01 02040 01 2000 110</t>
  </si>
  <si>
    <t>182 1 01 02040 01 3000 110</t>
  </si>
  <si>
    <t>182 1 01 02040 01 4000 110</t>
  </si>
  <si>
    <t>НАЛОГ НА СОВОКУПНЫЙ ДОХОД</t>
  </si>
  <si>
    <t>182 1 05 03010 01 2000 110</t>
  </si>
  <si>
    <t>182 1 05 03010 01 3000 110</t>
  </si>
  <si>
    <t>182 1 05 03020 01 4000 110</t>
  </si>
  <si>
    <t>НАЛОГИ НА ИМУЩЕСТВО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</si>
  <si>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</si>
  <si>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</si>
  <si>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 налогообложения, расположенным в границах внутригородских муниципальных образований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</si>
  <si>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182 1 06 01030 10 2000 110</t>
  </si>
  <si>
    <t>182 1 06 01030 10 3000 110</t>
  </si>
  <si>
    <t>183 1 06 01030 10 4000 110</t>
  </si>
  <si>
    <t xml:space="preserve">Земельный налог(юр/лица), взимаемый  по ставкам установленным в соответствии с подпунктом 1 пункта 1 статьи 394 Налогового кодекса РФ и пременяемым к объектам налогообложения , расположенным в границах   поселений </t>
  </si>
  <si>
    <t>Земельный налог с организаций</t>
  </si>
  <si>
    <t>182 1 06 06033 10 2000 110</t>
  </si>
  <si>
    <t>182 1 06 06033 10 3000 110</t>
  </si>
  <si>
    <t>182 1 06 06033 10 4000 110</t>
  </si>
  <si>
    <t>182 1 06 06043 10 0000 110</t>
  </si>
  <si>
    <t xml:space="preserve">Земельный налог(ф/лица) взимаемый  по ставкам устан.в соотв.с подпунктом 1 пункта 1 статьи 394 НК РФ и пременяемым к объектам налогообл., располож.в границах   поселений </t>
  </si>
  <si>
    <t>Земельный налог с физических лиц</t>
  </si>
  <si>
    <t>182 1 06 06043 10 2000 110</t>
  </si>
  <si>
    <t>182 1 06 06043 10 3000 110</t>
  </si>
  <si>
    <t xml:space="preserve">Доходы от использования имущества, находящегося в государственной и муниципальной собственности </t>
  </si>
  <si>
    <t>Доходы от сдачи в аренду имущества , находящегося  в оперативном  управлении органов государственной власти, органов местного самоуправления , государственных внебюджетных фондови созданных ими учреждений</t>
  </si>
  <si>
    <t>ИТОГО  СОБСТВЕННЫХ ДОХОДОВ :</t>
  </si>
  <si>
    <t>в том числе:</t>
  </si>
  <si>
    <t>Иные межбюджетные трансферты</t>
  </si>
  <si>
    <t xml:space="preserve">Наименование показателя </t>
  </si>
  <si>
    <t xml:space="preserve">Код  бюджетной классификации  Российской Федерации </t>
  </si>
  <si>
    <t>79 5 05 90170</t>
  </si>
  <si>
    <t>Прочие мероприятия по благоустройству городских округов и поселений</t>
  </si>
  <si>
    <t>0503</t>
  </si>
  <si>
    <t>Прочая закупка товаров,работ и услуг для муниципальных нужд</t>
  </si>
  <si>
    <t>Межбюджетные трансферты общего характера бюджетам субъектов РФ и муниципальных образований</t>
  </si>
  <si>
    <t>1400</t>
  </si>
  <si>
    <t>91 8 00 00000</t>
  </si>
  <si>
    <t>Прочие межбюджетные трансферты общего характера</t>
  </si>
  <si>
    <t>1403</t>
  </si>
  <si>
    <t>Межбюджетные трансферты из бюджетов поселений бюджету муниципального района</t>
  </si>
  <si>
    <t>Межбюджетные трансферты</t>
  </si>
  <si>
    <t>500</t>
  </si>
  <si>
    <t>540</t>
  </si>
  <si>
    <t>Расходы на выплаты по оплате труда тех.персоналу казенных учреждений</t>
  </si>
  <si>
    <t>Уменьшение остатков средств бюджетов</t>
  </si>
  <si>
    <t>Увеличение прочих остатков денежных средств бюджетов</t>
  </si>
  <si>
    <t xml:space="preserve">Уменьшение прочих остатков денежных средств бюджетов поселений </t>
  </si>
  <si>
    <t>руб.</t>
  </si>
  <si>
    <t>плановый период</t>
  </si>
  <si>
    <t>Код главного распорядителя</t>
  </si>
  <si>
    <t>Наименование главного распорядителя</t>
  </si>
  <si>
    <t>КБК</t>
  </si>
  <si>
    <t>ООО 01 05 00 00 00 0000 000</t>
  </si>
  <si>
    <t>Изменение остатков средств на счетах по учету средств бюджетов</t>
  </si>
  <si>
    <t>ООО О1 05 00 00 00 0000 500</t>
  </si>
  <si>
    <t>Увеличение остатков средств бюджетов</t>
  </si>
  <si>
    <t>ООО О1 05 02 00 00 0000 500</t>
  </si>
  <si>
    <t>Увеличение прочих остатков средств бюджета</t>
  </si>
  <si>
    <t>ООО О1 05 02 01 00 0000 510</t>
  </si>
  <si>
    <t>Увеличение прочих остатков денежных средств  бюджетов</t>
  </si>
  <si>
    <t>ООО О1 05 02 01 10 0000 510</t>
  </si>
  <si>
    <t>ООО О1 05 00 00 00 0000 600</t>
  </si>
  <si>
    <t>ООО О1 05 02 00 00 0000 600</t>
  </si>
  <si>
    <t>Уменьшение прочих остатков средств  бюджетов</t>
  </si>
  <si>
    <t>ООО О1 05 02 01 00 0000 610</t>
  </si>
  <si>
    <t>Уменьшение прочих остатков денежных средств бюджетов</t>
  </si>
  <si>
    <t>ООО О1 05 02 01 10 0000 610</t>
  </si>
  <si>
    <t>Уменьшение прочих остатков денежных средств  бюджетов поселений</t>
  </si>
  <si>
    <t>муниципального образования "Кулункунское"</t>
  </si>
  <si>
    <t>Приложение № 6</t>
  </si>
  <si>
    <t>Приложение № 8</t>
  </si>
  <si>
    <t>030 2 00 00000 00 0000 000</t>
  </si>
  <si>
    <t>030 2 02 00000 00 0000 000</t>
  </si>
  <si>
    <t>№ п/п</t>
  </si>
  <si>
    <t>Фонд оплаты труда муниципальных орагнов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</si>
  <si>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</si>
  <si>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0412</t>
  </si>
  <si>
    <t>Другие вопросы в области национальной экономики</t>
  </si>
  <si>
    <t>НАЦИОНАЛЬНАЯ ЭКОНОМИКА</t>
  </si>
  <si>
    <t>0400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</si>
  <si>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</si>
  <si>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</si>
  <si>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</si>
  <si>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Субвенция бюджетам сельских поселений на выполнение передаваемых полномочий субъектов Российской Федерации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</si>
  <si>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</si>
  <si>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межбюджетные трансферты, передаваемые бюджетам сельских поселений</t>
  </si>
  <si>
    <t>Доходы от сдачи в  аренду  имущества, находящегося в оперативном управлении органов управления сельских поселений и созданных ими учреждений (за исключением имущества  муниципальных бюджетных и  автономных учреждений)</t>
  </si>
  <si>
    <t>1 13 01995 10 0000 130</t>
  </si>
  <si>
    <t>Прочие доходы от оказания платных услуг (работ) получателями средств бюджетов сельских поседений</t>
  </si>
  <si>
    <t>Прочие субсидии бюджетам сельских поселений</t>
  </si>
  <si>
    <t>182 1 03 00000 00 0000 000</t>
  </si>
  <si>
    <t>182 1 03 02000 00 0000 000</t>
  </si>
  <si>
    <t>045 1 11 00000 00 0000 100</t>
  </si>
  <si>
    <t>045 1 11 05025 10 0000 120</t>
  </si>
  <si>
    <t>045 1 11 05030 00 0000 120</t>
  </si>
  <si>
    <t>045 1 11 05035 10 0000 120</t>
  </si>
  <si>
    <t>045 1 11 05000 00 0000 120</t>
  </si>
  <si>
    <t>Субвенции бюджетам сельских поселений на выполнение передаваемых полномочий субъектов Российской Федерации</t>
  </si>
  <si>
    <t>Финансовый отдел МО "Кулункунское"</t>
  </si>
  <si>
    <t>1 17 01050 10 0000 180</t>
  </si>
  <si>
    <t>2 08 05000 10 0000 180</t>
  </si>
  <si>
    <t>182 1 06 06033 10 0000 110</t>
  </si>
  <si>
    <t>045 1 14 06025 10 0000 430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</si>
  <si>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</si>
  <si>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045 1 14 06000 00 0000 430</t>
  </si>
  <si>
    <t>Доходы от продажи земельных участков, находящихся в государственной и муниципальной собственности</t>
  </si>
  <si>
    <t>853</t>
  </si>
  <si>
    <t>0500</t>
  </si>
  <si>
    <t>Премии и гранты</t>
  </si>
  <si>
    <t>350</t>
  </si>
  <si>
    <t>НАЦИОНАЛЬНАЯ БЕЗОПАСНОСТЬ                                     (МУНИЦИПАЛЬНЫЕ ПРОГРАММЫ)</t>
  </si>
  <si>
    <t>1100</t>
  </si>
  <si>
    <t>Обеспечение досуговой деятельности (клубы)</t>
  </si>
  <si>
    <t>1 14 06025 10 0000 430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</si>
  <si>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</si>
  <si>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</si>
  <si>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</si>
  <si>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000 01 02 00 00 00 0000 700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</si>
  <si>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</si>
  <si>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</si>
  <si>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</si>
  <si>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000 01 02 00 00 02 0000 810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</si>
  <si>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</si>
  <si>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</si>
  <si>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</si>
  <si>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</si>
  <si>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</si>
  <si>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</si>
  <si>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</si>
  <si>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</si>
  <si>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000 01 03 00 00 10 0000 810</t>
  </si>
  <si>
    <t>000 01 05 00 00 00 0000 000</t>
  </si>
  <si>
    <t>000 01 05 00 00 00 0000 500</t>
  </si>
  <si>
    <t>Увеличение прочих остатков  средств бюджетов</t>
  </si>
  <si>
    <t>000 01 05 02 00 00 0000 500</t>
  </si>
  <si>
    <t>000 01 05 02 01 00 0000 510</t>
  </si>
  <si>
    <t>000 01 05 02 01 10 0000 510</t>
  </si>
  <si>
    <t>Увеличение прочих остатков денежных средств бюджетов субъектов Российской Федерации</t>
  </si>
  <si>
    <t>000 01 05 02 01 02 0000 510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</si>
  <si>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</si>
  <si>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</si>
  <si>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</si>
  <si>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</si>
  <si>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 xml:space="preserve">Уменьшение прочих остатков денежных средств бюджетов сельских поселений </t>
  </si>
  <si>
    <t>000 01 05 02 01 10 0000 610</t>
  </si>
  <si>
    <t>Уменьшение прочих остатков средств бюджетов, временно размещенных в ценные бумаги</t>
  </si>
  <si>
    <t>810 01 05 02 02 00 0000 620</t>
  </si>
  <si>
    <t xml:space="preserve">Уменьшение прочих остатков средств бюджетов  субъектов Российской Федерации, временно размещенных в ценные бумаги </t>
  </si>
  <si>
    <t>810 01 05 02 02 02 0000 620</t>
  </si>
  <si>
    <t>Иные источники внутреннего финансирования дефицитов бюджетов</t>
  </si>
  <si>
    <t>000 01 06 00 00 00 0000 000</t>
  </si>
  <si>
    <t>Обязательно в решении Думы о бюджете :</t>
  </si>
  <si>
    <t xml:space="preserve">1. В текстовой части решений Дум о бюджетавх отражать предельные показатели: </t>
  </si>
  <si>
    <t xml:space="preserve">а) верхний предел муниципального долга   на 1.01.2018 г. ( п.4 ст.136 БК РФ )                 </t>
  </si>
  <si>
    <t xml:space="preserve">б) предельный объем муниципального долга  на 2017 г. (п.3 ст. 107 БК РФ </t>
  </si>
  <si>
    <t>030 2 02 30000 00 0000 150</t>
  </si>
  <si>
    <t>030 2 02 35118 10 0000 150</t>
  </si>
  <si>
    <t>Налог на доходы физических лиц с доходов(ИП), полученных от осуществления деятельности физическими лицами, зарегистрированными  в   качестве индивидуальных  предпринимателей, нотариусов, занимающихся  частной практикой, адвокатов,  учредивших адвокатские  кабинеты,  и  других лиц,     занимающихся частной практикой в соответствии со статьей  227  Налогового  кодекса Российской Федерации</t>
  </si>
  <si>
    <t>Доходы , получаемые в виде арендной либо иной платы за передачу в возмездное пользование государственного и муниципального имущества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</si>
  <si>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</si>
  <si>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</si>
  <si>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 от других бюджетов бюджетной системы Российской Федерации</t>
  </si>
  <si>
    <t>030 2 02 10000 00 0000 150</t>
  </si>
  <si>
    <t>Дотации бюджетам бюджетной системы Российской Федерации</t>
  </si>
  <si>
    <t>Дотации бюджетам поселений на выравнивание уровня бюджетной обеспеченности (Всего)</t>
  </si>
  <si>
    <t>Субвенции бюджетам бюджетной системы Российской Федерации</t>
  </si>
  <si>
    <t>030 2 02 30024 00 0000 150</t>
  </si>
  <si>
    <t>030 2 02 30024 10 0000 150</t>
  </si>
  <si>
    <t>Субвенции  местным  бюджетам на выполнение           передаваемых полномочий субъектов Российской Федерации</t>
  </si>
  <si>
    <t>Субвенции бюджетам на осуществление первичного воинского учета  на  территориях, где отсутствуют военные комиссариаты</t>
  </si>
  <si>
    <t>030 2 02 35118 00 0000 150</t>
  </si>
  <si>
    <t>Прочие субсидии, зачисляемые в бюджеты сельских поселений</t>
  </si>
  <si>
    <t>Прочие субсидии</t>
  </si>
  <si>
    <t>030 2 02 29999 00 0000 150</t>
  </si>
  <si>
    <t>030 2 02 29999 10 0000 150</t>
  </si>
  <si>
    <t>Субсидии бюджетам бюджетной системы   Российской    Федерации (межбюджетные субсидии)</t>
  </si>
  <si>
    <t>030 2 02 20000 00 0000 150</t>
  </si>
  <si>
    <t>Субсидии на реализацию мероприятий перечня народных инициатив</t>
  </si>
  <si>
    <t>Муниципальная программа "Профилактика безнадзорности и правонарушений несовершеннолетних на территории в МО "Кулункунское" на 2018-2020гг."</t>
  </si>
  <si>
    <t>Коммунальное хозяйство</t>
  </si>
  <si>
    <t>О502</t>
  </si>
  <si>
    <t>79 5 05 90200</t>
  </si>
  <si>
    <t>Благоустройство</t>
  </si>
  <si>
    <t>Муниципальная программа "Чистая вода" на 2019-2020 год</t>
  </si>
  <si>
    <t>Муниципальная программа "Организация и проведение оплачиваемых временных работ в муниципальном образовании "Кулункунское"на 2020 год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</si>
  <si>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Налогового кодекса Российской Федерации</t>
    </r>
  </si>
  <si>
    <r>
      <t>Бюджетные кредиты от других бюджетов бюджетной системы Российской Федерации</t>
    </r>
    <r>
      <rPr>
        <b/>
        <sz val="10"/>
        <color indexed="10"/>
        <rFont val="Times New Roman"/>
        <family val="1"/>
      </rPr>
      <t xml:space="preserve"> </t>
    </r>
  </si>
  <si>
    <t>УСЛОВНО УТВЕРЖДЕННЫЕ РАСХОДЫ</t>
  </si>
  <si>
    <t>79 5 05 90190</t>
  </si>
  <si>
    <t>2 02 15001 10 0000 150</t>
  </si>
  <si>
    <t>2 02 35118 10 0000 150</t>
  </si>
  <si>
    <t>2 02 30024 10 0000 150</t>
  </si>
  <si>
    <t>2 02 29999 10 0000 150</t>
  </si>
  <si>
    <t>2 02 49999 10 0000150</t>
  </si>
  <si>
    <t>1 17 15030 10 0000 150</t>
  </si>
  <si>
    <t>Инициативные платежи, зачисляемые в бюджеты сельских поселений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</si>
  <si>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</si>
  <si>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</si>
  <si>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Привлечение кредитов от кредитных организаций в валюте Российской Федерации</t>
  </si>
  <si>
    <t>247</t>
  </si>
  <si>
    <t>Закупка энергетических ресурсов</t>
  </si>
  <si>
    <t>Привлечение кредитов от кредитных организаций бюджетами сельских поселений в валюте Российской Федерации</t>
  </si>
  <si>
    <t>Погашение бюджетами сельскими поселениями кредитов от кредитных организаций в валюте Российской Федерации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</si>
  <si>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</si>
  <si>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</si>
  <si>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730</t>
  </si>
  <si>
    <t>700</t>
  </si>
  <si>
    <t>Обслуживание государственного долга</t>
  </si>
  <si>
    <t>91 1 01 00000</t>
  </si>
  <si>
    <t>91 1 01 90110</t>
  </si>
  <si>
    <t>91 1 02 00000</t>
  </si>
  <si>
    <t>91 1 02 90110</t>
  </si>
  <si>
    <t>91 1 02 90120</t>
  </si>
  <si>
    <t>91 1 03 00000</t>
  </si>
  <si>
    <t>91 1 03 90130</t>
  </si>
  <si>
    <t>91 2 04 73150</t>
  </si>
  <si>
    <t>91 2 05 51180</t>
  </si>
  <si>
    <t>91 5 09 90200</t>
  </si>
  <si>
    <t>91 1 11 90210</t>
  </si>
  <si>
    <t>91 9 12 00000</t>
  </si>
  <si>
    <t>91 9 12 90220</t>
  </si>
  <si>
    <t>91 6 13 00000</t>
  </si>
  <si>
    <t>91 6 13 90230</t>
  </si>
  <si>
    <t>91 8 14 00000</t>
  </si>
  <si>
    <t>91 8 14 90240</t>
  </si>
  <si>
    <t>91 7 15 00000</t>
  </si>
  <si>
    <t>91 7 15 90310</t>
  </si>
  <si>
    <t>91 7 16 90320</t>
  </si>
  <si>
    <t>Непрограммные расходы органов государственной власти субъекта РФ и муниципального образования</t>
  </si>
  <si>
    <t>91 2 04 00000</t>
  </si>
  <si>
    <t>Определение перечня должностных лиц, уполномоченных составлять протоколы об административных правонарушениях</t>
  </si>
  <si>
    <t>91 2 05 00000</t>
  </si>
  <si>
    <t>Воинский учет</t>
  </si>
  <si>
    <t>79 0 00 00000</t>
  </si>
  <si>
    <t>Программные расходы</t>
  </si>
  <si>
    <t>Муниципальные программы</t>
  </si>
  <si>
    <t>Реализация основного мероприятий муниципальных программ</t>
  </si>
  <si>
    <t>79 5 01 00000</t>
  </si>
  <si>
    <t>79 5 01 90160</t>
  </si>
  <si>
    <t>79 5 02 00000</t>
  </si>
  <si>
    <t>79 5 02 90160</t>
  </si>
  <si>
    <t>Создание условий для устойчивого экономического развития</t>
  </si>
  <si>
    <t>91 4 07 00000</t>
  </si>
  <si>
    <t>Реализация мероприятий по поддержке дорожного хозяйства</t>
  </si>
  <si>
    <r>
      <t xml:space="preserve">91 </t>
    </r>
    <r>
      <rPr>
        <sz val="10"/>
        <color indexed="10"/>
        <rFont val="Times New Roman"/>
        <family val="1"/>
      </rPr>
      <t>4</t>
    </r>
    <r>
      <rPr>
        <sz val="10"/>
        <rFont val="Times New Roman"/>
        <family val="1"/>
      </rPr>
      <t xml:space="preserve"> 00 00000</t>
    </r>
  </si>
  <si>
    <r>
      <t xml:space="preserve">91 </t>
    </r>
    <r>
      <rPr>
        <sz val="10"/>
        <color indexed="10"/>
        <rFont val="Times New Roman"/>
        <family val="1"/>
      </rPr>
      <t xml:space="preserve">4 </t>
    </r>
    <r>
      <rPr>
        <sz val="10"/>
        <rFont val="Times New Roman"/>
        <family val="1"/>
      </rPr>
      <t>08 00000</t>
    </r>
  </si>
  <si>
    <t>91 4 08 90190</t>
  </si>
  <si>
    <t>Реализация мероприятий по благоустройству</t>
  </si>
  <si>
    <t>91 5 09 00000</t>
  </si>
  <si>
    <t>Жилищно-коммунальное хозяйство</t>
  </si>
  <si>
    <t>91 5 00 00000</t>
  </si>
  <si>
    <t>Развитие жилищно-коммунального хозяйства и благоустройство</t>
  </si>
  <si>
    <t>Пенсия за выслугу лет лицам, замещавшим муниципальные должности и лицам, замещавшими должности в органах
муниципальной власти сельского поселения</t>
  </si>
  <si>
    <t>1102</t>
  </si>
  <si>
    <t>Массовый спорт</t>
  </si>
  <si>
    <t>91 9 00 0000</t>
  </si>
  <si>
    <t>Сохранение здоровья и формирование здорового образа жизни населения</t>
  </si>
  <si>
    <t>Реализация основного мероприятия в рамках развития массового спорта</t>
  </si>
  <si>
    <t>Основное мероприятие - обслуживание муниципального долга</t>
  </si>
  <si>
    <t>91 6 00 00000</t>
  </si>
  <si>
    <t>Реализация мероприятий по обслуживанию муниципального долга</t>
  </si>
  <si>
    <t xml:space="preserve">Прочие межбюджетные трансферты </t>
  </si>
  <si>
    <t>Развитие культуры</t>
  </si>
  <si>
    <t>91 7 15 90320</t>
  </si>
  <si>
    <t>91 7 16 00000</t>
  </si>
  <si>
    <t>91 7 16 90310</t>
  </si>
  <si>
    <t>91 5 09 S2370</t>
  </si>
  <si>
    <t>91 4 07 90180</t>
  </si>
  <si>
    <t>91 7 17 90320</t>
  </si>
  <si>
    <t>Обеспечение эффективного управления и использования муниципального имущества</t>
  </si>
  <si>
    <t>2024 г</t>
  </si>
  <si>
    <t>030 2 02 16001 10 0000 150</t>
  </si>
  <si>
    <t>Дотация на выравнивание бюджетной обеспеченности поселений из бюджета муниципального района</t>
  </si>
  <si>
    <t>Дотация на выравнивание бюджетной обеспеченности за счет субвенции</t>
  </si>
  <si>
    <t>31 2 02 29999 10 0000 150</t>
  </si>
  <si>
    <t>32 2 02 29999 10 0000 150</t>
  </si>
  <si>
    <t>2024 г.</t>
  </si>
  <si>
    <t>91 1  11 00000</t>
  </si>
  <si>
    <t>91 1  11 90210</t>
  </si>
  <si>
    <t>000 01 02 00 00 00 0000 000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</si>
  <si>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</si>
  <si>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030 2 02 16001 10 0000 150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</si>
  <si>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</si>
  <si>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</si>
  <si>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</si>
  <si>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Обеспечение библиотечной деятельности</t>
  </si>
  <si>
    <t>к решению Думы"О   бюджете</t>
  </si>
  <si>
    <t>2025 г.</t>
  </si>
  <si>
    <t xml:space="preserve"> </t>
  </si>
  <si>
    <t>2025 г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</si>
  <si>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</si>
  <si>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</si>
  <si>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2 07 05030 10 0000 150</t>
  </si>
  <si>
    <t>Прочие безвозмездные поступления в бюджеты сельских поселений</t>
  </si>
  <si>
    <t>2025 Г.</t>
  </si>
  <si>
    <t>Муниципальная программа "Обеспечение пожарной безопасности в границах МО "Кулункунское" на 2023-2025 год</t>
  </si>
  <si>
    <t xml:space="preserve">Приложение № 2 к  решению Думы "О бюджете муниципального образования "Кулункунское"  на 2024 год и плановый период 2025 и 2026 годы"
</t>
  </si>
  <si>
    <t>Прогнозируемые доходы  по кодам видов доходов, подвидов доходов  классификации доходов бюджета  муниципального образования "Кулункунское" на 2024год и плановый период 2025 и 2026 годы</t>
  </si>
  <si>
    <t>2026 г</t>
  </si>
  <si>
    <t>к решению Думы "О бюджете муниципального образования "Кулункунское"  на 2024 год и плановый период 2025 и 2026 годы"</t>
  </si>
  <si>
    <t>Приложение № 5                                                                                                                    к  решению Думы "О бюджете муниципального образования "Кулункунское"  на 2024 год и плановый период 2025 и 2026 годы"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</si>
  <si>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муниципального образования "Кулункунское"   на 2024 год и плановый период 2025 и 2026 годы</t>
  </si>
  <si>
    <t>2026 Г.</t>
  </si>
  <si>
    <t>1 17 15030 10 0003 150</t>
  </si>
  <si>
    <t>Инициативные платежи, зачисляемые в бюджеты сельских поселений(Организация детской площадки в д. Кударейка, ул. Клубная, 16)</t>
  </si>
  <si>
    <t>1 17 15030 10 0004 150</t>
  </si>
  <si>
    <t>Инициативные платежи, зачисляемые в бюджеты сельских поселений(Организация детской площадки в с. Булуса)</t>
  </si>
  <si>
    <t>Мероприятия в рамках перечня народных инициатив на 2024-2026 г.</t>
  </si>
  <si>
    <t xml:space="preserve"> на 2024 год и плановый период 2025 и 2026 годы"</t>
  </si>
  <si>
    <t>Перечень главных администраторов источников финансирования дефицита  бюджета муниципального образования "Кулункунское"   на 2024 год и плановый период 2025 и 2026 годы</t>
  </si>
  <si>
    <t xml:space="preserve">к решению Думы "О  бюджете муниципального образования "Кулункунское"   на 2024 год и плановый период 2025 и 2026 годы" </t>
  </si>
  <si>
    <t>Распределение денежных средств на  на 2024 год и плановый период 2025 и 2026 годы, на исполнение публичных нормативных обязательств</t>
  </si>
  <si>
    <t>2026 г.</t>
  </si>
  <si>
    <t>Приложение № 1                                                                                                                                                             к решению Думы "О бюджете муниципального образования                                                                       "Кулункунское" на 2024 год и плановый период 2025 и 2026 годы"</t>
  </si>
  <si>
    <t>Источники внутреннего финансирования дефицита бюджета  муниципального образования "Кулункунское"  на 2024 год и плановый период 2025 и 2026 годы</t>
  </si>
  <si>
    <t>к решению Думы "О бюджете муниципального образования                                                                                           "Кулункунское"  на 2024год и плановый период 2025 и 2026 годы"</t>
  </si>
  <si>
    <t>Перечень главных администраторов доходов  МО "Кулункунское"  на 2024 год и плановый период 2025 и 2026 годы</t>
  </si>
  <si>
    <t>Коды глав ведомственной классификации получателей средств бюджета муниципального образования "Кулункунское"  на 2024 год и плановый период 2025 и 2026 годы</t>
  </si>
  <si>
    <t>Муниципальная программа "Профилактика правонарушений и обеспечение общественной безопасности в муниципальном образовнии "Кулункунское" на 2023-2025гг."</t>
  </si>
  <si>
    <t>дефицит</t>
  </si>
  <si>
    <t>расходы</t>
  </si>
  <si>
    <t>0401</t>
  </si>
  <si>
    <t>Общеэкономические вопросы</t>
  </si>
  <si>
    <t>91 3 06 73110</t>
  </si>
  <si>
    <t>91 3 06 00000</t>
  </si>
  <si>
    <t>всего зп</t>
  </si>
  <si>
    <t>омсу</t>
  </si>
  <si>
    <t>культура</t>
  </si>
  <si>
    <t>проверка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</si>
</sst>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0"/>
    <numFmt numFmtId="184" formatCode="0.00;[Red]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_ ;\-#,##0\ "/>
    <numFmt numFmtId="191" formatCode="[$-F800]dddd\,\ mmmm\ dd\,\ yyyy"/>
    <numFmt numFmtId="192" formatCode="0.0%"/>
    <numFmt numFmtId="193" formatCode="#,##0.0"/>
    <numFmt numFmtId="194" formatCode="#,##0.000"/>
  </numFmts>
  <fonts count="79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2"/>
      <name val="Arial"/>
      <family val="2"/>
    </font>
    <font>
      <b/>
      <sz val="10"/>
      <color indexed="8"/>
      <name val="Times New Roman"/>
      <family val="1"/>
    </font>
    <font>
      <sz val="11"/>
      <name val="Courier New"/>
      <family val="3"/>
    </font>
    <font>
      <b/>
      <sz val="10"/>
      <name val="Arial"/>
      <family val="2"/>
    </font>
    <font>
      <sz val="8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10"/>
      <name val="Times New Roman"/>
      <family val="1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11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22272F"/>
      <name val="Times New Roman"/>
      <family val="1"/>
    </font>
    <font>
      <b/>
      <sz val="10"/>
      <color rgb="FF22272F"/>
      <name val="Times New Roman"/>
      <family val="1"/>
    </font>
    <font>
      <sz val="11"/>
      <color rgb="FF22272F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4" fillId="0" borderId="10" xfId="0" applyFont="1" applyFill="1" applyBorder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73" fontId="4" fillId="0" borderId="0" xfId="64" applyFont="1" applyAlignment="1">
      <alignment horizontal="center" vertical="center"/>
    </xf>
    <xf numFmtId="3" fontId="3" fillId="0" borderId="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4" fillId="0" borderId="0" xfId="0" applyNumberFormat="1" applyFont="1" applyAlignment="1">
      <alignment/>
    </xf>
    <xf numFmtId="0" fontId="0" fillId="0" borderId="0" xfId="55">
      <alignment/>
      <protection/>
    </xf>
    <xf numFmtId="0" fontId="0" fillId="0" borderId="0" xfId="55" applyBorder="1">
      <alignment/>
      <protection/>
    </xf>
    <xf numFmtId="0" fontId="0" fillId="0" borderId="0" xfId="55" applyAlignment="1">
      <alignment vertical="center"/>
      <protection/>
    </xf>
    <xf numFmtId="0" fontId="0" fillId="0" borderId="0" xfId="55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49" fontId="10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10" fillId="0" borderId="0" xfId="55" applyFont="1" applyBorder="1" applyAlignment="1">
      <alignment wrapText="1"/>
      <protection/>
    </xf>
    <xf numFmtId="0" fontId="10" fillId="0" borderId="0" xfId="55" applyFont="1" applyBorder="1" applyAlignment="1">
      <alignment horizontal="center"/>
      <protection/>
    </xf>
    <xf numFmtId="0" fontId="10" fillId="0" borderId="0" xfId="55" applyFont="1">
      <alignment/>
      <protection/>
    </xf>
    <xf numFmtId="0" fontId="10" fillId="0" borderId="0" xfId="55" applyFont="1" applyFill="1" applyBorder="1" applyAlignment="1">
      <alignment wrapText="1"/>
      <protection/>
    </xf>
    <xf numFmtId="1" fontId="0" fillId="0" borderId="0" xfId="55" applyNumberFormat="1">
      <alignment/>
      <protection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173" fontId="3" fillId="0" borderId="0" xfId="64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73" fontId="3" fillId="0" borderId="0" xfId="64" applyFont="1" applyBorder="1" applyAlignment="1">
      <alignment horizontal="center" vertical="center"/>
    </xf>
    <xf numFmtId="1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Alignment="1">
      <alignment horizontal="center"/>
    </xf>
    <xf numFmtId="1" fontId="0" fillId="0" borderId="0" xfId="0" applyNumberFormat="1" applyAlignment="1">
      <alignment horizontal="center" vertical="center"/>
    </xf>
    <xf numFmtId="10" fontId="4" fillId="0" borderId="0" xfId="0" applyNumberFormat="1" applyFont="1" applyFill="1" applyAlignment="1">
      <alignment/>
    </xf>
    <xf numFmtId="173" fontId="0" fillId="0" borderId="0" xfId="0" applyNumberForma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73" fontId="6" fillId="0" borderId="12" xfId="64" applyFont="1" applyFill="1" applyBorder="1" applyAlignment="1">
      <alignment horizontal="center" vertical="center"/>
    </xf>
    <xf numFmtId="173" fontId="6" fillId="0" borderId="13" xfId="64" applyFont="1" applyFill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0" fillId="6" borderId="0" xfId="0" applyFill="1" applyAlignment="1">
      <alignment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 horizontal="center" vertical="center"/>
    </xf>
    <xf numFmtId="0" fontId="14" fillId="0" borderId="0" xfId="0" applyFont="1" applyAlignment="1">
      <alignment horizontal="center" vertical="center"/>
    </xf>
    <xf numFmtId="173" fontId="14" fillId="0" borderId="0" xfId="64" applyFont="1" applyAlignment="1">
      <alignment horizontal="center" vertical="center"/>
    </xf>
    <xf numFmtId="0" fontId="5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13" fillId="0" borderId="0" xfId="0" applyFont="1" applyAlignment="1">
      <alignment/>
    </xf>
    <xf numFmtId="173" fontId="3" fillId="0" borderId="0" xfId="0" applyNumberFormat="1" applyFont="1" applyFill="1" applyAlignment="1">
      <alignment/>
    </xf>
    <xf numFmtId="17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173" fontId="3" fillId="0" borderId="0" xfId="64" applyFont="1" applyAlignment="1">
      <alignment/>
    </xf>
    <xf numFmtId="173" fontId="3" fillId="0" borderId="0" xfId="64" applyFont="1" applyAlignment="1">
      <alignment horizontal="center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73" fontId="3" fillId="0" borderId="0" xfId="64" applyFont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3" fontId="3" fillId="0" borderId="10" xfId="64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173" fontId="16" fillId="0" borderId="10" xfId="64" applyFont="1" applyBorder="1" applyAlignment="1">
      <alignment horizontal="center" vertical="center"/>
    </xf>
    <xf numFmtId="49" fontId="16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73" fontId="3" fillId="0" borderId="10" xfId="64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173" fontId="18" fillId="0" borderId="10" xfId="64" applyFont="1" applyBorder="1" applyAlignment="1">
      <alignment horizontal="center" vertical="center"/>
    </xf>
    <xf numFmtId="1" fontId="8" fillId="0" borderId="0" xfId="54" applyNumberFormat="1" applyFont="1" applyAlignment="1">
      <alignment horizontal="right" vertical="center"/>
      <protection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71" fillId="0" borderId="0" xfId="0" applyFont="1" applyFill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/>
    </xf>
    <xf numFmtId="49" fontId="71" fillId="0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vertical="center" wrapText="1"/>
    </xf>
    <xf numFmtId="1" fontId="71" fillId="0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justify" vertical="center" wrapText="1"/>
    </xf>
    <xf numFmtId="49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0" xfId="55" applyFont="1">
      <alignment/>
      <protection/>
    </xf>
    <xf numFmtId="0" fontId="8" fillId="0" borderId="0" xfId="54" applyFont="1" applyAlignment="1">
      <alignment horizontal="right" vertical="center"/>
      <protection/>
    </xf>
    <xf numFmtId="0" fontId="3" fillId="0" borderId="0" xfId="54" applyFont="1">
      <alignment/>
      <protection/>
    </xf>
    <xf numFmtId="49" fontId="8" fillId="0" borderId="0" xfId="54" applyNumberFormat="1" applyFont="1" applyAlignment="1">
      <alignment vertical="center"/>
      <protection/>
    </xf>
    <xf numFmtId="0" fontId="3" fillId="0" borderId="0" xfId="55" applyFont="1" applyAlignment="1">
      <alignment horizontal="right" vertical="center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16" xfId="55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/>
      <protection/>
    </xf>
    <xf numFmtId="0" fontId="4" fillId="0" borderId="16" xfId="55" applyFont="1" applyBorder="1" applyAlignment="1">
      <alignment vertical="center" wrapText="1"/>
      <protection/>
    </xf>
    <xf numFmtId="0" fontId="20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21" fillId="0" borderId="0" xfId="0" applyFont="1" applyFill="1" applyAlignment="1">
      <alignment horizontal="right" vertical="center"/>
    </xf>
    <xf numFmtId="49" fontId="20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/>
    </xf>
    <xf numFmtId="0" fontId="7" fillId="0" borderId="0" xfId="0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64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173" fontId="17" fillId="0" borderId="10" xfId="64" applyFont="1" applyFill="1" applyBorder="1" applyAlignment="1">
      <alignment horizontal="center" vertical="center"/>
    </xf>
    <xf numFmtId="4" fontId="3" fillId="0" borderId="10" xfId="61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173" fontId="3" fillId="0" borderId="10" xfId="64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173" fontId="16" fillId="0" borderId="10" xfId="64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73" fontId="16" fillId="33" borderId="10" xfId="64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vertical="center" wrapText="1"/>
    </xf>
    <xf numFmtId="173" fontId="16" fillId="34" borderId="10" xfId="64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left" vertical="center" wrapText="1"/>
    </xf>
    <xf numFmtId="173" fontId="16" fillId="34" borderId="10" xfId="66" applyFont="1" applyFill="1" applyBorder="1" applyAlignment="1">
      <alignment horizontal="center" vertical="center"/>
    </xf>
    <xf numFmtId="173" fontId="3" fillId="0" borderId="10" xfId="66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173" fontId="3" fillId="0" borderId="0" xfId="64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3" fillId="0" borderId="10" xfId="64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/>
    </xf>
    <xf numFmtId="4" fontId="1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4" fontId="3" fillId="0" borderId="10" xfId="0" applyNumberFormat="1" applyFont="1" applyFill="1" applyBorder="1" applyAlignment="1">
      <alignment horizontal="center" wrapText="1"/>
    </xf>
    <xf numFmtId="4" fontId="16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93" fontId="3" fillId="0" borderId="10" xfId="0" applyNumberFormat="1" applyFont="1" applyFill="1" applyBorder="1" applyAlignment="1">
      <alignment horizontal="center"/>
    </xf>
    <xf numFmtId="193" fontId="16" fillId="0" borderId="1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193" fontId="16" fillId="0" borderId="0" xfId="0" applyNumberFormat="1" applyFont="1" applyFill="1" applyBorder="1" applyAlignment="1">
      <alignment horizontal="center" wrapText="1"/>
    </xf>
    <xf numFmtId="0" fontId="25" fillId="0" borderId="12" xfId="0" applyFont="1" applyBorder="1" applyAlignment="1">
      <alignment wrapText="1"/>
    </xf>
    <xf numFmtId="3" fontId="3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49" fontId="16" fillId="0" borderId="10" xfId="0" applyNumberFormat="1" applyFont="1" applyBorder="1" applyAlignment="1">
      <alignment vertical="center" wrapText="1"/>
    </xf>
    <xf numFmtId="49" fontId="72" fillId="0" borderId="10" xfId="0" applyNumberFormat="1" applyFont="1" applyBorder="1" applyAlignment="1">
      <alignment horizontal="center" vertical="center"/>
    </xf>
    <xf numFmtId="1" fontId="72" fillId="0" borderId="10" xfId="0" applyNumberFormat="1" applyFont="1" applyBorder="1" applyAlignment="1">
      <alignment horizontal="center" vertical="center"/>
    </xf>
    <xf numFmtId="49" fontId="3" fillId="35" borderId="10" xfId="0" applyNumberFormat="1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173" fontId="3" fillId="35" borderId="10" xfId="64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justify" vertical="center" wrapText="1"/>
    </xf>
    <xf numFmtId="1" fontId="3" fillId="35" borderId="10" xfId="0" applyNumberFormat="1" applyFont="1" applyFill="1" applyBorder="1" applyAlignment="1">
      <alignment horizontal="center" vertical="center"/>
    </xf>
    <xf numFmtId="49" fontId="72" fillId="35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 applyProtection="1">
      <alignment horizontal="left" vertical="center" wrapText="1"/>
      <protection/>
    </xf>
    <xf numFmtId="0" fontId="69" fillId="35" borderId="0" xfId="0" applyFont="1" applyFill="1" applyAlignment="1">
      <alignment/>
    </xf>
    <xf numFmtId="0" fontId="70" fillId="35" borderId="0" xfId="0" applyFont="1" applyFill="1" applyAlignment="1">
      <alignment/>
    </xf>
    <xf numFmtId="0" fontId="3" fillId="35" borderId="10" xfId="0" applyFont="1" applyFill="1" applyBorder="1" applyAlignment="1">
      <alignment vertical="center" wrapText="1"/>
    </xf>
    <xf numFmtId="0" fontId="9" fillId="35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73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0" fontId="74" fillId="0" borderId="10" xfId="0" applyFont="1" applyBorder="1" applyAlignment="1">
      <alignment horizontal="left" wrapText="1"/>
    </xf>
    <xf numFmtId="0" fontId="4" fillId="36" borderId="0" xfId="0" applyFont="1" applyFill="1" applyAlignment="1">
      <alignment horizontal="right" vertical="top" wrapText="1"/>
    </xf>
    <xf numFmtId="0" fontId="75" fillId="0" borderId="10" xfId="0" applyFont="1" applyBorder="1" applyAlignment="1">
      <alignment wrapText="1"/>
    </xf>
    <xf numFmtId="0" fontId="75" fillId="0" borderId="0" xfId="0" applyFont="1" applyAlignment="1">
      <alignment wrapText="1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justify" vertical="center" wrapText="1"/>
    </xf>
    <xf numFmtId="1" fontId="71" fillId="0" borderId="10" xfId="0" applyNumberFormat="1" applyFont="1" applyBorder="1" applyAlignment="1">
      <alignment horizontal="center" vertical="center"/>
    </xf>
    <xf numFmtId="9" fontId="69" fillId="0" borderId="0" xfId="60" applyFont="1" applyAlignment="1">
      <alignment/>
    </xf>
    <xf numFmtId="173" fontId="69" fillId="0" borderId="0" xfId="0" applyNumberFormat="1" applyFont="1" applyAlignment="1">
      <alignment/>
    </xf>
    <xf numFmtId="0" fontId="17" fillId="0" borderId="0" xfId="0" applyFont="1" applyFill="1" applyBorder="1" applyAlignment="1">
      <alignment horizontal="right" vertical="center" wrapText="1"/>
    </xf>
    <xf numFmtId="173" fontId="17" fillId="0" borderId="0" xfId="64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165" fontId="17" fillId="0" borderId="0" xfId="0" applyNumberFormat="1" applyFont="1" applyAlignment="1">
      <alignment horizontal="center"/>
    </xf>
    <xf numFmtId="0" fontId="76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73" fontId="3" fillId="0" borderId="10" xfId="64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left" vertical="center" wrapText="1"/>
      <protection/>
    </xf>
    <xf numFmtId="173" fontId="22" fillId="0" borderId="10" xfId="64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/>
    </xf>
    <xf numFmtId="0" fontId="77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9" fillId="0" borderId="0" xfId="55" applyFont="1" applyAlignment="1">
      <alignment horizontal="center" vertical="center" wrapText="1"/>
      <protection/>
    </xf>
    <xf numFmtId="0" fontId="3" fillId="0" borderId="0" xfId="55" applyFont="1" applyAlignment="1">
      <alignment horizontal="center"/>
      <protection/>
    </xf>
    <xf numFmtId="49" fontId="4" fillId="0" borderId="15" xfId="55" applyNumberFormat="1" applyFont="1" applyBorder="1" applyAlignment="1">
      <alignment horizontal="center" vertical="center" wrapText="1"/>
      <protection/>
    </xf>
    <xf numFmtId="49" fontId="4" fillId="0" borderId="20" xfId="55" applyNumberFormat="1" applyFont="1" applyBorder="1" applyAlignment="1">
      <alignment horizontal="center" vertical="center" wrapText="1"/>
      <protection/>
    </xf>
    <xf numFmtId="49" fontId="4" fillId="0" borderId="21" xfId="55" applyNumberFormat="1" applyFont="1" applyBorder="1" applyAlignment="1">
      <alignment horizontal="center"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0" fontId="4" fillId="0" borderId="21" xfId="55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center" wrapText="1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="96" zoomScaleSheetLayoutView="96" zoomScalePageLayoutView="0" workbookViewId="0" topLeftCell="A3">
      <selection activeCell="E12" sqref="E12"/>
    </sheetView>
  </sheetViews>
  <sheetFormatPr defaultColWidth="9.00390625" defaultRowHeight="12.75"/>
  <cols>
    <col min="1" max="1" width="44.625" style="0" customWidth="1"/>
    <col min="2" max="2" width="29.875" style="0" customWidth="1"/>
    <col min="3" max="3" width="15.375" style="0" customWidth="1"/>
    <col min="4" max="5" width="15.375" style="0" bestFit="1" customWidth="1"/>
  </cols>
  <sheetData>
    <row r="1" spans="1:5" ht="51" customHeight="1">
      <c r="A1" s="2"/>
      <c r="B1" s="243" t="s">
        <v>489</v>
      </c>
      <c r="C1" s="243"/>
      <c r="D1" s="243"/>
      <c r="E1" s="243"/>
    </row>
    <row r="2" spans="1:5" ht="15.75">
      <c r="A2" s="2"/>
      <c r="B2" s="181"/>
      <c r="C2" s="83"/>
      <c r="D2" s="243"/>
      <c r="E2" s="243"/>
    </row>
    <row r="3" spans="1:9" ht="36" customHeight="1">
      <c r="A3" s="244" t="s">
        <v>490</v>
      </c>
      <c r="B3" s="244"/>
      <c r="C3" s="244"/>
      <c r="D3" s="244"/>
      <c r="E3" s="244"/>
      <c r="H3" s="239"/>
      <c r="I3" s="239"/>
    </row>
    <row r="4" spans="1:5" ht="12.75">
      <c r="A4" s="80"/>
      <c r="B4" s="1"/>
      <c r="C4" s="81"/>
      <c r="D4" s="87"/>
      <c r="E4" s="1"/>
    </row>
    <row r="5" spans="1:5" ht="12.75">
      <c r="A5" s="80"/>
      <c r="B5" s="1"/>
      <c r="C5" s="81"/>
      <c r="D5" s="87"/>
      <c r="E5" s="82" t="s">
        <v>9</v>
      </c>
    </row>
    <row r="6" spans="1:5" s="30" customFormat="1" ht="12.75">
      <c r="A6" s="240" t="s">
        <v>0</v>
      </c>
      <c r="B6" s="240" t="s">
        <v>3</v>
      </c>
      <c r="C6" s="242" t="s">
        <v>8</v>
      </c>
      <c r="D6" s="242"/>
      <c r="E6" s="242"/>
    </row>
    <row r="7" spans="1:6" ht="12.75">
      <c r="A7" s="241"/>
      <c r="B7" s="241"/>
      <c r="C7" s="182" t="s">
        <v>452</v>
      </c>
      <c r="D7" s="108" t="s">
        <v>463</v>
      </c>
      <c r="E7" s="108" t="s">
        <v>488</v>
      </c>
      <c r="F7" s="29"/>
    </row>
    <row r="8" spans="1:5" ht="25.5">
      <c r="A8" s="183" t="s">
        <v>290</v>
      </c>
      <c r="B8" s="184" t="s">
        <v>291</v>
      </c>
      <c r="C8" s="185">
        <f>C9+C14+C19+C31</f>
        <v>191201</v>
      </c>
      <c r="D8" s="185">
        <v>196305</v>
      </c>
      <c r="E8" s="185">
        <v>201352</v>
      </c>
    </row>
    <row r="9" spans="1:5" ht="25.5">
      <c r="A9" s="183" t="s">
        <v>292</v>
      </c>
      <c r="B9" s="184" t="s">
        <v>455</v>
      </c>
      <c r="C9" s="185">
        <f>C10-C12</f>
        <v>191201</v>
      </c>
      <c r="D9" s="185">
        <f>C8+D8</f>
        <v>387506</v>
      </c>
      <c r="E9" s="185">
        <f>D8+E8</f>
        <v>397657</v>
      </c>
    </row>
    <row r="10" spans="1:5" ht="25.5">
      <c r="A10" s="186" t="s">
        <v>374</v>
      </c>
      <c r="B10" s="187" t="s">
        <v>293</v>
      </c>
      <c r="C10" s="188">
        <f>C11</f>
        <v>191201</v>
      </c>
      <c r="D10" s="188">
        <f>D9</f>
        <v>387506</v>
      </c>
      <c r="E10" s="188">
        <f>E9</f>
        <v>397657</v>
      </c>
    </row>
    <row r="11" spans="1:5" ht="38.25">
      <c r="A11" s="186" t="s">
        <v>377</v>
      </c>
      <c r="B11" s="187" t="s">
        <v>294</v>
      </c>
      <c r="C11" s="188">
        <v>191201</v>
      </c>
      <c r="D11" s="188">
        <f>D10</f>
        <v>387506</v>
      </c>
      <c r="E11" s="188">
        <f>E10</f>
        <v>397657</v>
      </c>
    </row>
    <row r="12" spans="1:5" ht="25.5">
      <c r="A12" s="186" t="s">
        <v>295</v>
      </c>
      <c r="B12" s="187" t="s">
        <v>296</v>
      </c>
      <c r="C12" s="188">
        <f>C13</f>
        <v>0</v>
      </c>
      <c r="D12" s="188">
        <v>-191201</v>
      </c>
      <c r="E12" s="188">
        <v>-196305</v>
      </c>
    </row>
    <row r="13" spans="1:5" ht="37.5" customHeight="1">
      <c r="A13" s="186" t="s">
        <v>378</v>
      </c>
      <c r="B13" s="187" t="s">
        <v>297</v>
      </c>
      <c r="C13" s="188">
        <v>0</v>
      </c>
      <c r="D13" s="188">
        <v>-191201</v>
      </c>
      <c r="E13" s="188">
        <v>-196305</v>
      </c>
    </row>
    <row r="14" spans="1:5" ht="0.75" customHeight="1" hidden="1">
      <c r="A14" s="189" t="s">
        <v>362</v>
      </c>
      <c r="B14" s="184" t="s">
        <v>298</v>
      </c>
      <c r="C14" s="185">
        <f>C15-C17</f>
        <v>0</v>
      </c>
      <c r="D14" s="185">
        <f>D15-D17</f>
        <v>0</v>
      </c>
      <c r="E14" s="185">
        <f>E15-E17</f>
        <v>0</v>
      </c>
    </row>
    <row r="15" spans="1:5" ht="38.25" hidden="1">
      <c r="A15" s="186" t="s">
        <v>299</v>
      </c>
      <c r="B15" s="187" t="s">
        <v>300</v>
      </c>
      <c r="C15" s="188">
        <f>C16</f>
        <v>0</v>
      </c>
      <c r="D15" s="188">
        <f>D16</f>
        <v>0</v>
      </c>
      <c r="E15" s="188">
        <f>E16</f>
        <v>0</v>
      </c>
    </row>
    <row r="16" spans="1:5" ht="38.25" hidden="1">
      <c r="A16" s="190" t="s">
        <v>301</v>
      </c>
      <c r="B16" s="187" t="s">
        <v>302</v>
      </c>
      <c r="C16" s="188">
        <v>0</v>
      </c>
      <c r="D16" s="188">
        <v>0</v>
      </c>
      <c r="E16" s="188">
        <v>0</v>
      </c>
    </row>
    <row r="17" spans="1:5" ht="0.75" customHeight="1" hidden="1">
      <c r="A17" s="186" t="s">
        <v>303</v>
      </c>
      <c r="B17" s="187" t="s">
        <v>304</v>
      </c>
      <c r="C17" s="191">
        <f>C18</f>
        <v>0</v>
      </c>
      <c r="D17" s="191">
        <f>D18</f>
        <v>0</v>
      </c>
      <c r="E17" s="191">
        <f>E18</f>
        <v>0</v>
      </c>
    </row>
    <row r="18" spans="1:5" ht="51" hidden="1">
      <c r="A18" s="186" t="s">
        <v>305</v>
      </c>
      <c r="B18" s="187" t="s">
        <v>306</v>
      </c>
      <c r="C18" s="191"/>
      <c r="D18" s="191"/>
      <c r="E18" s="191"/>
    </row>
    <row r="19" spans="1:5" ht="25.5">
      <c r="A19" s="183" t="s">
        <v>229</v>
      </c>
      <c r="B19" s="184" t="s">
        <v>307</v>
      </c>
      <c r="C19" s="192">
        <v>0</v>
      </c>
      <c r="D19" s="192">
        <v>0</v>
      </c>
      <c r="E19" s="192">
        <v>0</v>
      </c>
    </row>
    <row r="20" spans="1:5" ht="12.75">
      <c r="A20" s="186" t="s">
        <v>231</v>
      </c>
      <c r="B20" s="187" t="s">
        <v>308</v>
      </c>
      <c r="C20" s="191">
        <f aca="true" t="shared" si="0" ref="C20:E21">C21</f>
        <v>-18795101</v>
      </c>
      <c r="D20" s="191">
        <f t="shared" si="0"/>
        <v>-17163305</v>
      </c>
      <c r="E20" s="191">
        <f t="shared" si="0"/>
        <v>-17336252</v>
      </c>
    </row>
    <row r="21" spans="1:5" ht="12.75">
      <c r="A21" s="186" t="s">
        <v>309</v>
      </c>
      <c r="B21" s="187" t="s">
        <v>310</v>
      </c>
      <c r="C21" s="193">
        <f t="shared" si="0"/>
        <v>-18795101</v>
      </c>
      <c r="D21" s="193">
        <f t="shared" si="0"/>
        <v>-17163305</v>
      </c>
      <c r="E21" s="193">
        <f t="shared" si="0"/>
        <v>-17336252</v>
      </c>
    </row>
    <row r="22" spans="1:5" ht="25.5">
      <c r="A22" s="186" t="s">
        <v>221</v>
      </c>
      <c r="B22" s="187" t="s">
        <v>311</v>
      </c>
      <c r="C22" s="193">
        <f>C23+C24</f>
        <v>-18795101</v>
      </c>
      <c r="D22" s="193">
        <f>D23+D24</f>
        <v>-17163305</v>
      </c>
      <c r="E22" s="193">
        <f>E23+E24</f>
        <v>-17336252</v>
      </c>
    </row>
    <row r="23" spans="1:5" ht="12.75">
      <c r="A23" s="194" t="s">
        <v>121</v>
      </c>
      <c r="B23" s="187" t="s">
        <v>312</v>
      </c>
      <c r="C23" s="193">
        <v>-18795101</v>
      </c>
      <c r="D23" s="193">
        <v>-17163305</v>
      </c>
      <c r="E23" s="193">
        <v>-17336252</v>
      </c>
    </row>
    <row r="24" spans="1:5" ht="25.5" hidden="1">
      <c r="A24" s="186" t="s">
        <v>313</v>
      </c>
      <c r="B24" s="187" t="s">
        <v>314</v>
      </c>
      <c r="C24" s="188"/>
      <c r="D24" s="188"/>
      <c r="E24" s="188"/>
    </row>
    <row r="25" spans="1:5" ht="12.75">
      <c r="A25" s="186" t="s">
        <v>220</v>
      </c>
      <c r="B25" s="187" t="s">
        <v>315</v>
      </c>
      <c r="C25" s="188">
        <f>C26</f>
        <v>18795101.0028</v>
      </c>
      <c r="D25" s="188">
        <f>D26</f>
        <v>17163305.00245333</v>
      </c>
      <c r="E25" s="188">
        <f>E26</f>
        <v>17336251.997719996</v>
      </c>
    </row>
    <row r="26" spans="1:5" ht="12.75">
      <c r="A26" s="186" t="s">
        <v>316</v>
      </c>
      <c r="B26" s="187" t="s">
        <v>317</v>
      </c>
      <c r="C26" s="193">
        <f>C27+C29</f>
        <v>18795101.0028</v>
      </c>
      <c r="D26" s="193">
        <f>D27+D29</f>
        <v>17163305.00245333</v>
      </c>
      <c r="E26" s="193">
        <f>E27+E29</f>
        <v>17336251.997719996</v>
      </c>
    </row>
    <row r="27" spans="1:5" ht="25.5">
      <c r="A27" s="186" t="s">
        <v>222</v>
      </c>
      <c r="B27" s="187" t="s">
        <v>318</v>
      </c>
      <c r="C27" s="193">
        <f>C28</f>
        <v>18795101.0028</v>
      </c>
      <c r="D27" s="193">
        <f>D28</f>
        <v>17163305.00245333</v>
      </c>
      <c r="E27" s="193">
        <f>E28</f>
        <v>17336251.997719996</v>
      </c>
    </row>
    <row r="28" spans="1:5" ht="21.75" customHeight="1">
      <c r="A28" s="186" t="s">
        <v>319</v>
      </c>
      <c r="B28" s="187" t="s">
        <v>320</v>
      </c>
      <c r="C28" s="193">
        <f>' Расходы2024-2026 прил 5'!F190</f>
        <v>18795101.0028</v>
      </c>
      <c r="D28" s="193">
        <f>' Расходы2024-2026 прил 5'!G190</f>
        <v>17163305.00245333</v>
      </c>
      <c r="E28" s="193">
        <f>' Расходы2024-2026 прил 5'!H190</f>
        <v>17336251.997719996</v>
      </c>
    </row>
    <row r="29" spans="1:5" ht="25.5" hidden="1">
      <c r="A29" s="186" t="s">
        <v>321</v>
      </c>
      <c r="B29" s="187" t="s">
        <v>322</v>
      </c>
      <c r="C29" s="195"/>
      <c r="D29" s="195"/>
      <c r="E29" s="201"/>
    </row>
    <row r="30" spans="1:5" ht="38.25" hidden="1">
      <c r="A30" s="186" t="s">
        <v>323</v>
      </c>
      <c r="B30" s="187" t="s">
        <v>324</v>
      </c>
      <c r="C30" s="195"/>
      <c r="D30" s="195"/>
      <c r="E30" s="195"/>
    </row>
    <row r="31" spans="1:5" ht="25.5">
      <c r="A31" s="183" t="s">
        <v>325</v>
      </c>
      <c r="B31" s="184" t="s">
        <v>326</v>
      </c>
      <c r="C31" s="196"/>
      <c r="D31" s="196"/>
      <c r="E31" s="196"/>
    </row>
    <row r="32" spans="1:5" ht="12.75">
      <c r="A32" s="197"/>
      <c r="B32" s="198"/>
      <c r="C32" s="199"/>
      <c r="D32" s="1"/>
      <c r="E32" s="1"/>
    </row>
    <row r="33" spans="1:5" ht="12.75">
      <c r="A33" s="197"/>
      <c r="B33" s="198"/>
      <c r="C33" s="199"/>
      <c r="D33" s="1"/>
      <c r="E33" s="1"/>
    </row>
    <row r="34" spans="1:5" ht="12.75">
      <c r="A34" s="48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3" ht="12.75">
      <c r="A36" s="75" t="s">
        <v>327</v>
      </c>
      <c r="B36" s="37"/>
      <c r="C36" s="37"/>
    </row>
    <row r="37" spans="1:3" ht="12.75">
      <c r="A37" s="37"/>
      <c r="B37" s="37"/>
      <c r="C37" s="37"/>
    </row>
    <row r="38" spans="1:3" ht="12.75">
      <c r="A38" s="37" t="s">
        <v>328</v>
      </c>
      <c r="B38" s="37"/>
      <c r="C38" s="37"/>
    </row>
    <row r="39" spans="1:3" ht="12.75">
      <c r="A39" s="37" t="s">
        <v>329</v>
      </c>
      <c r="B39" s="37"/>
      <c r="C39" s="37"/>
    </row>
    <row r="40" spans="1:3" ht="12.75">
      <c r="A40" s="37" t="s">
        <v>330</v>
      </c>
      <c r="B40" s="37"/>
      <c r="C40" s="37"/>
    </row>
    <row r="41" spans="1:3" ht="12.75">
      <c r="A41" s="37"/>
      <c r="B41" s="37"/>
      <c r="C41" s="37"/>
    </row>
    <row r="42" spans="1:3" ht="12.75">
      <c r="A42" s="37"/>
      <c r="B42" s="37"/>
      <c r="C42" s="37"/>
    </row>
    <row r="43" spans="1:3" ht="12.75">
      <c r="A43" s="37"/>
      <c r="B43" s="37"/>
      <c r="C43" s="37"/>
    </row>
    <row r="44" spans="1:3" ht="12.75">
      <c r="A44" s="37"/>
      <c r="B44" s="37"/>
      <c r="C44" s="37"/>
    </row>
    <row r="45" spans="1:3" ht="12.75">
      <c r="A45" s="37"/>
      <c r="B45" s="37"/>
      <c r="C45" s="37"/>
    </row>
  </sheetData>
  <sheetProtection/>
  <mergeCells count="7">
    <mergeCell ref="H3:I3"/>
    <mergeCell ref="A6:A7"/>
    <mergeCell ref="B6:B7"/>
    <mergeCell ref="C6:E6"/>
    <mergeCell ref="B1:E1"/>
    <mergeCell ref="D2:E2"/>
    <mergeCell ref="A3:E3"/>
  </mergeCells>
  <printOptions/>
  <pageMargins left="0.3937007874015748" right="0.3937007874015748" top="0" bottom="0" header="0" footer="0"/>
  <pageSetup horizontalDpi="600" verticalDpi="600" orientation="portrait" paperSize="9" scale="80" r:id="rId1"/>
  <rowBreaks count="1" manualBreakCount="1">
    <brk id="3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view="pageBreakPreview" zoomScaleNormal="75" zoomScaleSheetLayoutView="100" workbookViewId="0" topLeftCell="A64">
      <selection activeCell="F90" sqref="F90"/>
    </sheetView>
  </sheetViews>
  <sheetFormatPr defaultColWidth="9.00390625" defaultRowHeight="12.75"/>
  <cols>
    <col min="1" max="1" width="31.875" style="14" customWidth="1"/>
    <col min="2" max="2" width="59.625" style="14" customWidth="1"/>
    <col min="3" max="3" width="19.75390625" style="14" customWidth="1"/>
    <col min="4" max="4" width="15.75390625" style="0" customWidth="1"/>
    <col min="5" max="5" width="18.25390625" style="0" customWidth="1"/>
    <col min="6" max="6" width="20.875" style="0" customWidth="1"/>
    <col min="7" max="8" width="14.125" style="0" customWidth="1"/>
  </cols>
  <sheetData>
    <row r="1" spans="1:5" ht="59.25" customHeight="1">
      <c r="A1" s="53"/>
      <c r="B1" s="53"/>
      <c r="C1" s="245" t="s">
        <v>472</v>
      </c>
      <c r="D1" s="245"/>
      <c r="E1" s="245"/>
    </row>
    <row r="2" spans="1:8" ht="15">
      <c r="A2" s="53"/>
      <c r="B2" s="53"/>
      <c r="C2" s="54"/>
      <c r="D2" s="243"/>
      <c r="E2" s="243"/>
      <c r="H2" t="s">
        <v>464</v>
      </c>
    </row>
    <row r="3" spans="1:5" ht="23.25" customHeight="1">
      <c r="A3" s="246" t="s">
        <v>473</v>
      </c>
      <c r="B3" s="246"/>
      <c r="C3" s="246"/>
      <c r="D3" s="246"/>
      <c r="E3" s="246"/>
    </row>
    <row r="4" spans="1:5" ht="23.25" customHeight="1">
      <c r="A4" s="246"/>
      <c r="B4" s="246"/>
      <c r="C4" s="246"/>
      <c r="D4" s="246"/>
      <c r="E4" s="246"/>
    </row>
    <row r="5" spans="1:5" ht="12.75">
      <c r="A5" s="55"/>
      <c r="B5" s="55"/>
      <c r="C5" s="56"/>
      <c r="D5" s="1"/>
      <c r="E5" s="152" t="s">
        <v>223</v>
      </c>
    </row>
    <row r="6" spans="1:5" ht="12.75">
      <c r="A6" s="247" t="s">
        <v>204</v>
      </c>
      <c r="B6" s="248" t="s">
        <v>205</v>
      </c>
      <c r="C6" s="250" t="s">
        <v>8</v>
      </c>
      <c r="D6" s="250"/>
      <c r="E6" s="250"/>
    </row>
    <row r="7" spans="1:5" ht="12.75">
      <c r="A7" s="247"/>
      <c r="B7" s="248"/>
      <c r="C7" s="247" t="s">
        <v>446</v>
      </c>
      <c r="D7" s="249" t="s">
        <v>224</v>
      </c>
      <c r="E7" s="249"/>
    </row>
    <row r="8" spans="1:5" ht="12.75">
      <c r="A8" s="247"/>
      <c r="B8" s="248"/>
      <c r="C8" s="247"/>
      <c r="D8" s="153" t="s">
        <v>465</v>
      </c>
      <c r="E8" s="153" t="s">
        <v>474</v>
      </c>
    </row>
    <row r="9" spans="1:5" s="10" customFormat="1" ht="12.75">
      <c r="A9" s="13" t="s">
        <v>122</v>
      </c>
      <c r="B9" s="154" t="s">
        <v>149</v>
      </c>
      <c r="C9" s="110">
        <f>C10+C43+C60+C38+C32+C65</f>
        <v>5098700</v>
      </c>
      <c r="D9" s="110">
        <f>D10+D43+D60+D38+D32+D65</f>
        <v>5234800</v>
      </c>
      <c r="E9" s="110">
        <f>E10+E43+E60+E38+E32+E65</f>
        <v>5369400</v>
      </c>
    </row>
    <row r="10" spans="1:5" ht="12.75">
      <c r="A10" s="13" t="s">
        <v>150</v>
      </c>
      <c r="B10" s="154" t="s">
        <v>151</v>
      </c>
      <c r="C10" s="110">
        <f aca="true" t="shared" si="0" ref="C10:E11">C11</f>
        <v>530000</v>
      </c>
      <c r="D10" s="110">
        <f t="shared" si="0"/>
        <v>520000</v>
      </c>
      <c r="E10" s="110">
        <f t="shared" si="0"/>
        <v>520000</v>
      </c>
    </row>
    <row r="11" spans="1:5" ht="12.75">
      <c r="A11" s="155" t="s">
        <v>152</v>
      </c>
      <c r="B11" s="156" t="s">
        <v>153</v>
      </c>
      <c r="C11" s="110">
        <f t="shared" si="0"/>
        <v>530000</v>
      </c>
      <c r="D11" s="110">
        <f t="shared" si="0"/>
        <v>520000</v>
      </c>
      <c r="E11" s="110">
        <f t="shared" si="0"/>
        <v>520000</v>
      </c>
    </row>
    <row r="12" spans="1:5" ht="12.75">
      <c r="A12" s="155" t="s">
        <v>123</v>
      </c>
      <c r="B12" s="157" t="s">
        <v>154</v>
      </c>
      <c r="C12" s="110">
        <f>C13+C17+C22</f>
        <v>530000</v>
      </c>
      <c r="D12" s="110">
        <f>D13+D17+D22</f>
        <v>520000</v>
      </c>
      <c r="E12" s="110">
        <f>E13+E17+E22</f>
        <v>520000</v>
      </c>
    </row>
    <row r="13" spans="1:5" ht="63.75">
      <c r="A13" s="97" t="s">
        <v>155</v>
      </c>
      <c r="B13" s="156" t="s">
        <v>456</v>
      </c>
      <c r="C13" s="158">
        <v>500000</v>
      </c>
      <c r="D13" s="158">
        <v>510000</v>
      </c>
      <c r="E13" s="158">
        <v>510000</v>
      </c>
    </row>
    <row r="14" spans="1:5" ht="12.75" hidden="1">
      <c r="A14" s="155" t="s">
        <v>124</v>
      </c>
      <c r="B14" s="62" t="s">
        <v>156</v>
      </c>
      <c r="C14" s="110">
        <v>257000</v>
      </c>
      <c r="D14" s="110">
        <v>264000</v>
      </c>
      <c r="E14" s="110">
        <v>271000</v>
      </c>
    </row>
    <row r="15" spans="1:5" ht="12.75" hidden="1">
      <c r="A15" s="97" t="s">
        <v>157</v>
      </c>
      <c r="B15" s="62" t="s">
        <v>158</v>
      </c>
      <c r="C15" s="110"/>
      <c r="D15" s="110"/>
      <c r="E15" s="110"/>
    </row>
    <row r="16" spans="1:5" ht="12.75" hidden="1">
      <c r="A16" s="97" t="s">
        <v>159</v>
      </c>
      <c r="B16" s="62" t="s">
        <v>160</v>
      </c>
      <c r="C16" s="110"/>
      <c r="D16" s="110"/>
      <c r="E16" s="110"/>
    </row>
    <row r="17" spans="1:5" ht="12.75" hidden="1">
      <c r="A17" s="97" t="s">
        <v>161</v>
      </c>
      <c r="B17" s="62" t="s">
        <v>162</v>
      </c>
      <c r="C17" s="110"/>
      <c r="D17" s="110"/>
      <c r="E17" s="110"/>
    </row>
    <row r="18" spans="1:5" ht="88.5" customHeight="1" hidden="1">
      <c r="A18" s="97" t="s">
        <v>125</v>
      </c>
      <c r="B18" s="62" t="s">
        <v>333</v>
      </c>
      <c r="C18" s="110"/>
      <c r="D18" s="110"/>
      <c r="E18" s="110"/>
    </row>
    <row r="19" spans="1:5" ht="12.75" hidden="1">
      <c r="A19" s="97" t="s">
        <v>163</v>
      </c>
      <c r="B19" s="62" t="s">
        <v>164</v>
      </c>
      <c r="C19" s="110"/>
      <c r="D19" s="110"/>
      <c r="E19" s="110"/>
    </row>
    <row r="20" spans="1:5" ht="12.75" hidden="1">
      <c r="A20" s="97" t="s">
        <v>165</v>
      </c>
      <c r="B20" s="62" t="s">
        <v>166</v>
      </c>
      <c r="C20" s="110"/>
      <c r="D20" s="110"/>
      <c r="E20" s="110"/>
    </row>
    <row r="21" spans="1:5" ht="12.75" hidden="1">
      <c r="A21" s="97"/>
      <c r="B21" s="62"/>
      <c r="C21" s="110"/>
      <c r="D21" s="110"/>
      <c r="E21" s="110"/>
    </row>
    <row r="22" spans="1:5" ht="36" customHeight="1">
      <c r="A22" s="155" t="s">
        <v>167</v>
      </c>
      <c r="B22" s="62" t="s">
        <v>168</v>
      </c>
      <c r="C22" s="110">
        <v>30000</v>
      </c>
      <c r="D22" s="110">
        <v>10000</v>
      </c>
      <c r="E22" s="110">
        <v>10000</v>
      </c>
    </row>
    <row r="23" spans="1:5" ht="12.75" hidden="1">
      <c r="A23" s="155" t="s">
        <v>169</v>
      </c>
      <c r="B23" s="62" t="s">
        <v>156</v>
      </c>
      <c r="C23" s="110">
        <v>16000</v>
      </c>
      <c r="D23" s="110">
        <v>16000</v>
      </c>
      <c r="E23" s="110">
        <v>16000</v>
      </c>
    </row>
    <row r="24" spans="1:5" ht="12.75" hidden="1">
      <c r="A24" s="155" t="s">
        <v>170</v>
      </c>
      <c r="B24" s="62" t="s">
        <v>158</v>
      </c>
      <c r="C24" s="110"/>
      <c r="D24" s="110"/>
      <c r="E24" s="110"/>
    </row>
    <row r="25" spans="1:5" ht="12.75" hidden="1">
      <c r="A25" s="155" t="s">
        <v>171</v>
      </c>
      <c r="B25" s="62" t="s">
        <v>160</v>
      </c>
      <c r="C25" s="110"/>
      <c r="D25" s="110"/>
      <c r="E25" s="110"/>
    </row>
    <row r="26" spans="1:5" ht="12.75" hidden="1">
      <c r="A26" s="155" t="s">
        <v>172</v>
      </c>
      <c r="B26" s="62"/>
      <c r="C26" s="110"/>
      <c r="D26" s="110"/>
      <c r="E26" s="110"/>
    </row>
    <row r="27" spans="1:5" ht="78.75" customHeight="1" hidden="1">
      <c r="A27" s="97" t="s">
        <v>173</v>
      </c>
      <c r="B27" s="62" t="s">
        <v>361</v>
      </c>
      <c r="C27" s="110">
        <f>C28+C29+C30+C31</f>
        <v>0</v>
      </c>
      <c r="D27" s="110">
        <f>D28+D29+D30+D31</f>
        <v>0</v>
      </c>
      <c r="E27" s="110">
        <f>E28+E29+E30+E31</f>
        <v>0</v>
      </c>
    </row>
    <row r="28" spans="1:5" ht="12.75" hidden="1">
      <c r="A28" s="155" t="s">
        <v>174</v>
      </c>
      <c r="B28" s="62"/>
      <c r="C28" s="110"/>
      <c r="D28" s="110"/>
      <c r="E28" s="110"/>
    </row>
    <row r="29" spans="1:5" ht="12.75" hidden="1">
      <c r="A29" s="155" t="s">
        <v>175</v>
      </c>
      <c r="B29" s="62"/>
      <c r="C29" s="110"/>
      <c r="D29" s="110"/>
      <c r="E29" s="110"/>
    </row>
    <row r="30" spans="1:5" ht="12.75" hidden="1">
      <c r="A30" s="155" t="s">
        <v>176</v>
      </c>
      <c r="B30" s="62"/>
      <c r="C30" s="110"/>
      <c r="D30" s="110"/>
      <c r="E30" s="110"/>
    </row>
    <row r="31" spans="1:5" ht="12.75" hidden="1">
      <c r="A31" s="155" t="s">
        <v>177</v>
      </c>
      <c r="B31" s="62"/>
      <c r="C31" s="110"/>
      <c r="D31" s="110"/>
      <c r="E31" s="110"/>
    </row>
    <row r="32" spans="1:5" ht="26.25" customHeight="1">
      <c r="A32" s="155" t="s">
        <v>266</v>
      </c>
      <c r="B32" s="62" t="s">
        <v>126</v>
      </c>
      <c r="C32" s="110">
        <f>C33</f>
        <v>3743700</v>
      </c>
      <c r="D32" s="110">
        <f>D33</f>
        <v>3879800</v>
      </c>
      <c r="E32" s="110">
        <f>E33</f>
        <v>4014400</v>
      </c>
    </row>
    <row r="33" spans="1:5" ht="25.5">
      <c r="A33" s="155" t="s">
        <v>267</v>
      </c>
      <c r="B33" s="62" t="s">
        <v>127</v>
      </c>
      <c r="C33" s="158">
        <f>C34+C35+C36+C37</f>
        <v>3743700</v>
      </c>
      <c r="D33" s="158">
        <f>D34+D35+D36+D37</f>
        <v>3879800</v>
      </c>
      <c r="E33" s="158">
        <f>E34+E35+E36+E37</f>
        <v>4014400</v>
      </c>
    </row>
    <row r="34" spans="1:5" ht="51">
      <c r="A34" s="155" t="s">
        <v>128</v>
      </c>
      <c r="B34" s="62" t="s">
        <v>129</v>
      </c>
      <c r="C34" s="110">
        <v>1952500</v>
      </c>
      <c r="D34" s="110">
        <v>2018500</v>
      </c>
      <c r="E34" s="110">
        <v>2091100</v>
      </c>
    </row>
    <row r="35" spans="1:5" ht="63.75">
      <c r="A35" s="155" t="s">
        <v>130</v>
      </c>
      <c r="B35" s="62" t="s">
        <v>131</v>
      </c>
      <c r="C35" s="110">
        <v>9300</v>
      </c>
      <c r="D35" s="110">
        <v>10600</v>
      </c>
      <c r="E35" s="110">
        <v>11100</v>
      </c>
    </row>
    <row r="36" spans="1:5" ht="51">
      <c r="A36" s="155" t="s">
        <v>132</v>
      </c>
      <c r="B36" s="62" t="s">
        <v>133</v>
      </c>
      <c r="C36" s="110">
        <v>2024500</v>
      </c>
      <c r="D36" s="110">
        <v>2101600</v>
      </c>
      <c r="E36" s="110">
        <v>2177900</v>
      </c>
    </row>
    <row r="37" spans="1:5" ht="51">
      <c r="A37" s="155" t="s">
        <v>134</v>
      </c>
      <c r="B37" s="62" t="s">
        <v>135</v>
      </c>
      <c r="C37" s="110">
        <v>-242600</v>
      </c>
      <c r="D37" s="110">
        <v>-250900</v>
      </c>
      <c r="E37" s="110">
        <v>-265700</v>
      </c>
    </row>
    <row r="38" spans="1:5" ht="12.75">
      <c r="A38" s="155" t="s">
        <v>136</v>
      </c>
      <c r="B38" s="156" t="s">
        <v>178</v>
      </c>
      <c r="C38" s="110">
        <f>C39+C42+C40+C41</f>
        <v>155000</v>
      </c>
      <c r="D38" s="110">
        <f>D39+D42+D40+D41</f>
        <v>155000</v>
      </c>
      <c r="E38" s="110">
        <f>E39+E42+E40+E41</f>
        <v>155000</v>
      </c>
    </row>
    <row r="39" spans="1:5" ht="12.75">
      <c r="A39" s="155" t="s">
        <v>137</v>
      </c>
      <c r="B39" s="62" t="s">
        <v>138</v>
      </c>
      <c r="C39" s="110">
        <v>155000</v>
      </c>
      <c r="D39" s="110">
        <v>155000</v>
      </c>
      <c r="E39" s="110">
        <v>155000</v>
      </c>
    </row>
    <row r="40" spans="1:5" ht="0.75" customHeight="1" hidden="1">
      <c r="A40" s="155" t="s">
        <v>179</v>
      </c>
      <c r="B40" s="62" t="s">
        <v>138</v>
      </c>
      <c r="C40" s="159"/>
      <c r="D40" s="110"/>
      <c r="E40" s="110"/>
    </row>
    <row r="41" spans="1:5" ht="12.75" hidden="1">
      <c r="A41" s="155" t="s">
        <v>180</v>
      </c>
      <c r="B41" s="62" t="s">
        <v>138</v>
      </c>
      <c r="C41" s="159"/>
      <c r="D41" s="110"/>
      <c r="E41" s="110"/>
    </row>
    <row r="42" spans="1:5" ht="12.75" hidden="1">
      <c r="A42" s="155" t="s">
        <v>181</v>
      </c>
      <c r="B42" s="62" t="s">
        <v>138</v>
      </c>
      <c r="C42" s="159"/>
      <c r="D42" s="110"/>
      <c r="E42" s="110"/>
    </row>
    <row r="43" spans="1:5" ht="12.75">
      <c r="A43" s="155" t="s">
        <v>139</v>
      </c>
      <c r="B43" s="157" t="s">
        <v>182</v>
      </c>
      <c r="C43" s="110">
        <f>C44+C50</f>
        <v>475000</v>
      </c>
      <c r="D43" s="110">
        <f>D44+D50</f>
        <v>475000</v>
      </c>
      <c r="E43" s="110">
        <f>E44+E50</f>
        <v>475000</v>
      </c>
    </row>
    <row r="44" spans="1:5" ht="12.75">
      <c r="A44" s="155" t="s">
        <v>183</v>
      </c>
      <c r="B44" s="154" t="s">
        <v>140</v>
      </c>
      <c r="C44" s="110">
        <f>C45</f>
        <v>38000</v>
      </c>
      <c r="D44" s="110">
        <f>D45</f>
        <v>38000</v>
      </c>
      <c r="E44" s="110">
        <f>E45</f>
        <v>38000</v>
      </c>
    </row>
    <row r="45" spans="1:5" ht="38.25">
      <c r="A45" s="13" t="s">
        <v>184</v>
      </c>
      <c r="B45" s="154" t="s">
        <v>142</v>
      </c>
      <c r="C45" s="110">
        <f>SUM(C46:C48)+C49</f>
        <v>38000</v>
      </c>
      <c r="D45" s="110">
        <f>SUM(D46:D48)+D49</f>
        <v>38000</v>
      </c>
      <c r="E45" s="110">
        <f>SUM(E46:E48)+E49</f>
        <v>38000</v>
      </c>
    </row>
    <row r="46" spans="1:5" ht="76.5">
      <c r="A46" s="155" t="s">
        <v>141</v>
      </c>
      <c r="B46" s="156" t="s">
        <v>185</v>
      </c>
      <c r="C46" s="110">
        <v>38000</v>
      </c>
      <c r="D46" s="110">
        <v>38000</v>
      </c>
      <c r="E46" s="110">
        <v>38000</v>
      </c>
    </row>
    <row r="47" spans="1:5" ht="12.75" hidden="1">
      <c r="A47" s="155" t="s">
        <v>186</v>
      </c>
      <c r="B47" s="156"/>
      <c r="C47" s="159"/>
      <c r="D47" s="110"/>
      <c r="E47" s="110"/>
    </row>
    <row r="48" spans="1:5" ht="12.75" hidden="1">
      <c r="A48" s="155" t="s">
        <v>187</v>
      </c>
      <c r="B48" s="156"/>
      <c r="C48" s="159"/>
      <c r="D48" s="110"/>
      <c r="E48" s="110"/>
    </row>
    <row r="49" spans="1:5" ht="12.75" hidden="1">
      <c r="A49" s="155" t="s">
        <v>188</v>
      </c>
      <c r="B49" s="156"/>
      <c r="C49" s="159"/>
      <c r="D49" s="110"/>
      <c r="E49" s="110"/>
    </row>
    <row r="50" spans="1:5" ht="12.75">
      <c r="A50" s="155" t="s">
        <v>143</v>
      </c>
      <c r="B50" s="62" t="s">
        <v>144</v>
      </c>
      <c r="C50" s="110">
        <f>C51+C56</f>
        <v>437000</v>
      </c>
      <c r="D50" s="110">
        <f>D51+D56</f>
        <v>437000</v>
      </c>
      <c r="E50" s="110">
        <f>E51+E56</f>
        <v>437000</v>
      </c>
    </row>
    <row r="51" spans="1:5" ht="51">
      <c r="A51" s="155" t="s">
        <v>277</v>
      </c>
      <c r="B51" s="62" t="s">
        <v>189</v>
      </c>
      <c r="C51" s="110">
        <f>C52+C53+C54+C55</f>
        <v>87000</v>
      </c>
      <c r="D51" s="110">
        <f>D52+D53+D54+D55</f>
        <v>87000</v>
      </c>
      <c r="E51" s="110">
        <f>E52+E53+E54+E55</f>
        <v>87000</v>
      </c>
    </row>
    <row r="52" spans="1:5" ht="12.75">
      <c r="A52" s="155" t="s">
        <v>145</v>
      </c>
      <c r="B52" s="156" t="s">
        <v>190</v>
      </c>
      <c r="C52" s="110">
        <v>87000</v>
      </c>
      <c r="D52" s="110">
        <v>87000</v>
      </c>
      <c r="E52" s="110">
        <v>87000</v>
      </c>
    </row>
    <row r="53" spans="1:5" ht="12.75" hidden="1">
      <c r="A53" s="155" t="s">
        <v>191</v>
      </c>
      <c r="B53" s="156"/>
      <c r="C53" s="159"/>
      <c r="D53" s="110"/>
      <c r="E53" s="110"/>
    </row>
    <row r="54" spans="1:5" ht="12.75" hidden="1">
      <c r="A54" s="155" t="s">
        <v>192</v>
      </c>
      <c r="B54" s="156"/>
      <c r="C54" s="159"/>
      <c r="D54" s="110"/>
      <c r="E54" s="110"/>
    </row>
    <row r="55" spans="1:5" ht="12.75" hidden="1">
      <c r="A55" s="155" t="s">
        <v>193</v>
      </c>
      <c r="B55" s="156"/>
      <c r="C55" s="110"/>
      <c r="D55" s="110"/>
      <c r="E55" s="110"/>
    </row>
    <row r="56" spans="1:5" ht="38.25">
      <c r="A56" s="155" t="s">
        <v>194</v>
      </c>
      <c r="B56" s="62" t="s">
        <v>195</v>
      </c>
      <c r="C56" s="110">
        <f>C57+C58+C59</f>
        <v>350000</v>
      </c>
      <c r="D56" s="110">
        <f>D57+D58+D59</f>
        <v>350000</v>
      </c>
      <c r="E56" s="110">
        <f>E57+E58+E59</f>
        <v>350000</v>
      </c>
    </row>
    <row r="57" spans="1:5" ht="14.25" customHeight="1">
      <c r="A57" s="155" t="s">
        <v>146</v>
      </c>
      <c r="B57" s="156" t="s">
        <v>196</v>
      </c>
      <c r="C57" s="110">
        <v>350000</v>
      </c>
      <c r="D57" s="110">
        <v>350000</v>
      </c>
      <c r="E57" s="110">
        <v>350000</v>
      </c>
    </row>
    <row r="58" spans="1:5" ht="12.75" hidden="1">
      <c r="A58" s="155" t="s">
        <v>197</v>
      </c>
      <c r="B58" s="156"/>
      <c r="C58" s="159"/>
      <c r="D58" s="110"/>
      <c r="E58" s="110"/>
    </row>
    <row r="59" spans="1:5" ht="12.75" hidden="1">
      <c r="A59" s="155" t="s">
        <v>198</v>
      </c>
      <c r="B59" s="156"/>
      <c r="C59" s="159"/>
      <c r="D59" s="110"/>
      <c r="E59" s="110"/>
    </row>
    <row r="60" spans="1:5" ht="25.5">
      <c r="A60" s="155" t="s">
        <v>268</v>
      </c>
      <c r="B60" s="62" t="s">
        <v>199</v>
      </c>
      <c r="C60" s="110">
        <f>C61</f>
        <v>145000</v>
      </c>
      <c r="D60" s="110">
        <f>D61</f>
        <v>155000</v>
      </c>
      <c r="E60" s="110">
        <f>E61</f>
        <v>155000</v>
      </c>
    </row>
    <row r="61" spans="1:5" ht="63.75">
      <c r="A61" s="155" t="s">
        <v>272</v>
      </c>
      <c r="B61" s="62" t="s">
        <v>334</v>
      </c>
      <c r="C61" s="110">
        <f>C62+C63</f>
        <v>145000</v>
      </c>
      <c r="D61" s="110">
        <f>D62+D63</f>
        <v>155000</v>
      </c>
      <c r="E61" s="110">
        <f>E62+E63</f>
        <v>155000</v>
      </c>
    </row>
    <row r="62" spans="1:5" ht="94.5" customHeight="1">
      <c r="A62" s="155" t="s">
        <v>269</v>
      </c>
      <c r="B62" s="156" t="s">
        <v>335</v>
      </c>
      <c r="C62" s="110">
        <v>110000</v>
      </c>
      <c r="D62" s="110">
        <v>120000</v>
      </c>
      <c r="E62" s="110">
        <v>120000</v>
      </c>
    </row>
    <row r="63" spans="1:5" ht="60.75" customHeight="1">
      <c r="A63" s="155" t="s">
        <v>270</v>
      </c>
      <c r="B63" s="62" t="s">
        <v>200</v>
      </c>
      <c r="C63" s="110">
        <f>C64</f>
        <v>35000</v>
      </c>
      <c r="D63" s="110">
        <f>D64</f>
        <v>35000</v>
      </c>
      <c r="E63" s="110">
        <f>E64</f>
        <v>35000</v>
      </c>
    </row>
    <row r="64" spans="1:7" ht="51">
      <c r="A64" s="155" t="s">
        <v>271</v>
      </c>
      <c r="B64" s="156" t="s">
        <v>336</v>
      </c>
      <c r="C64" s="110">
        <v>35000</v>
      </c>
      <c r="D64" s="110">
        <v>35000</v>
      </c>
      <c r="E64" s="110">
        <v>35000</v>
      </c>
      <c r="F64" s="37"/>
      <c r="G64" s="37"/>
    </row>
    <row r="65" spans="1:7" ht="25.5">
      <c r="A65" s="97" t="s">
        <v>280</v>
      </c>
      <c r="B65" s="160" t="s">
        <v>281</v>
      </c>
      <c r="C65" s="110">
        <f>C66</f>
        <v>50000</v>
      </c>
      <c r="D65" s="110">
        <f>D66</f>
        <v>50000</v>
      </c>
      <c r="E65" s="110">
        <f>E66</f>
        <v>50000</v>
      </c>
      <c r="F65" s="37"/>
      <c r="G65" s="37"/>
    </row>
    <row r="66" spans="1:7" ht="38.25">
      <c r="A66" s="97" t="s">
        <v>278</v>
      </c>
      <c r="B66" s="160" t="s">
        <v>279</v>
      </c>
      <c r="C66" s="110">
        <v>50000</v>
      </c>
      <c r="D66" s="110">
        <v>50000</v>
      </c>
      <c r="E66" s="110">
        <v>50000</v>
      </c>
      <c r="F66" s="37"/>
      <c r="G66" s="37"/>
    </row>
    <row r="67" spans="1:7" ht="9.75" customHeight="1">
      <c r="A67" s="97"/>
      <c r="B67" s="160"/>
      <c r="C67" s="110"/>
      <c r="D67" s="110"/>
      <c r="E67" s="161"/>
      <c r="F67" s="37"/>
      <c r="G67" s="37"/>
    </row>
    <row r="68" spans="1:9" ht="12.75">
      <c r="A68" s="162"/>
      <c r="B68" s="163" t="s">
        <v>201</v>
      </c>
      <c r="C68" s="164">
        <f>C60+C43+C10+C38+C32+C65</f>
        <v>5098700</v>
      </c>
      <c r="D68" s="164">
        <f>D60+D43+D10+D38+D32+D65</f>
        <v>5234800</v>
      </c>
      <c r="E68" s="164">
        <f>E60+E43+E10+E38+E32+E65</f>
        <v>5369400</v>
      </c>
      <c r="F68" s="67">
        <f>C68-C32</f>
        <v>1355000</v>
      </c>
      <c r="G68" s="67">
        <f>D68-D32</f>
        <v>1355000</v>
      </c>
      <c r="H68" s="67">
        <f>E68-E32</f>
        <v>1355000</v>
      </c>
      <c r="I68" s="67"/>
    </row>
    <row r="69" spans="1:8" ht="12.75">
      <c r="A69" s="165" t="s">
        <v>247</v>
      </c>
      <c r="B69" s="166" t="s">
        <v>147</v>
      </c>
      <c r="C69" s="167">
        <f>C70</f>
        <v>13505200</v>
      </c>
      <c r="D69" s="167">
        <f>D70</f>
        <v>11732200</v>
      </c>
      <c r="E69" s="167">
        <f>E70</f>
        <v>11765500</v>
      </c>
      <c r="F69" s="28">
        <f>C68*3.75%</f>
        <v>191201.25</v>
      </c>
      <c r="G69" s="28">
        <f>D68*3.75%</f>
        <v>196305</v>
      </c>
      <c r="H69" s="28">
        <f>E68*3.75%</f>
        <v>201352.5</v>
      </c>
    </row>
    <row r="70" spans="1:5" ht="25.5">
      <c r="A70" s="165" t="s">
        <v>248</v>
      </c>
      <c r="B70" s="166" t="s">
        <v>337</v>
      </c>
      <c r="C70" s="167">
        <f>C71+C83+C88+C75</f>
        <v>13505200</v>
      </c>
      <c r="D70" s="167">
        <f>D71+D83+D88+D75</f>
        <v>11732200</v>
      </c>
      <c r="E70" s="167">
        <f>E71+E83+E88+E75</f>
        <v>11765500</v>
      </c>
    </row>
    <row r="71" spans="1:5" ht="12.75">
      <c r="A71" s="168" t="s">
        <v>338</v>
      </c>
      <c r="B71" s="169" t="s">
        <v>339</v>
      </c>
      <c r="C71" s="170">
        <f>C72</f>
        <v>12844100</v>
      </c>
      <c r="D71" s="170">
        <f>D72</f>
        <v>11064300</v>
      </c>
      <c r="E71" s="170">
        <f>E72</f>
        <v>11287100</v>
      </c>
    </row>
    <row r="72" spans="1:5" s="16" customFormat="1" ht="27">
      <c r="A72" s="171" t="s">
        <v>457</v>
      </c>
      <c r="B72" s="172" t="s">
        <v>340</v>
      </c>
      <c r="C72" s="170">
        <f>C73+C74</f>
        <v>12844100</v>
      </c>
      <c r="D72" s="170">
        <f>D73+D74</f>
        <v>11064300</v>
      </c>
      <c r="E72" s="170">
        <f>E73+E74</f>
        <v>11287100</v>
      </c>
    </row>
    <row r="73" spans="1:5" ht="25.5">
      <c r="A73" s="97" t="s">
        <v>447</v>
      </c>
      <c r="B73" s="62" t="s">
        <v>448</v>
      </c>
      <c r="C73" s="110">
        <v>2467100</v>
      </c>
      <c r="D73" s="110">
        <v>2468700</v>
      </c>
      <c r="E73" s="110">
        <v>2578200</v>
      </c>
    </row>
    <row r="74" spans="1:5" ht="25.5">
      <c r="A74" s="97" t="str">
        <f>A73</f>
        <v>030 2 02 16001 10 0000 150</v>
      </c>
      <c r="B74" s="62" t="s">
        <v>449</v>
      </c>
      <c r="C74" s="110">
        <v>10377000</v>
      </c>
      <c r="D74" s="110">
        <v>8595600</v>
      </c>
      <c r="E74" s="110">
        <v>8708900</v>
      </c>
    </row>
    <row r="75" spans="1:5" ht="25.5">
      <c r="A75" s="168" t="s">
        <v>352</v>
      </c>
      <c r="B75" s="169" t="s">
        <v>351</v>
      </c>
      <c r="C75" s="173">
        <f>C76</f>
        <v>411900</v>
      </c>
      <c r="D75" s="173">
        <f>D76</f>
        <v>411900</v>
      </c>
      <c r="E75" s="173">
        <f>E76</f>
        <v>411900</v>
      </c>
    </row>
    <row r="76" spans="1:5" ht="12.75">
      <c r="A76" s="97" t="s">
        <v>349</v>
      </c>
      <c r="B76" s="62" t="s">
        <v>348</v>
      </c>
      <c r="C76" s="174">
        <f>C78</f>
        <v>411900</v>
      </c>
      <c r="D76" s="174">
        <f>D78</f>
        <v>411900</v>
      </c>
      <c r="E76" s="174">
        <f>E78</f>
        <v>411900</v>
      </c>
    </row>
    <row r="77" spans="1:5" ht="12.75">
      <c r="A77" s="97" t="s">
        <v>202</v>
      </c>
      <c r="B77" s="62"/>
      <c r="C77" s="110"/>
      <c r="D77" s="110"/>
      <c r="E77" s="110"/>
    </row>
    <row r="78" spans="1:5" ht="12.75">
      <c r="A78" s="97" t="s">
        <v>350</v>
      </c>
      <c r="B78" s="175" t="s">
        <v>347</v>
      </c>
      <c r="C78" s="110">
        <f>C79+C82</f>
        <v>411900</v>
      </c>
      <c r="D78" s="110">
        <f>D79+D81+D82</f>
        <v>411900</v>
      </c>
      <c r="E78" s="110">
        <f>E79</f>
        <v>411900</v>
      </c>
    </row>
    <row r="79" spans="1:5" ht="22.5" customHeight="1">
      <c r="A79" s="97" t="s">
        <v>350</v>
      </c>
      <c r="B79" s="175" t="s">
        <v>353</v>
      </c>
      <c r="C79" s="158">
        <v>411900</v>
      </c>
      <c r="D79" s="158">
        <v>411900</v>
      </c>
      <c r="E79" s="158">
        <v>411900</v>
      </c>
    </row>
    <row r="80" spans="1:5" ht="34.5" customHeight="1" hidden="1">
      <c r="A80" s="97" t="s">
        <v>450</v>
      </c>
      <c r="B80" s="175"/>
      <c r="C80" s="158"/>
      <c r="D80" s="158">
        <v>0</v>
      </c>
      <c r="E80" s="158">
        <v>0</v>
      </c>
    </row>
    <row r="81" spans="1:5" ht="19.5" customHeight="1" hidden="1">
      <c r="A81" s="97" t="s">
        <v>451</v>
      </c>
      <c r="B81" s="175"/>
      <c r="C81" s="158">
        <v>0</v>
      </c>
      <c r="D81" s="158"/>
      <c r="E81" s="158">
        <v>0</v>
      </c>
    </row>
    <row r="82" spans="1:5" ht="50.25" customHeight="1" hidden="1">
      <c r="A82" s="97"/>
      <c r="B82" s="175"/>
      <c r="C82" s="158">
        <v>0</v>
      </c>
      <c r="D82" s="158">
        <v>0</v>
      </c>
      <c r="E82" s="158"/>
    </row>
    <row r="83" spans="1:5" ht="12.75">
      <c r="A83" s="168" t="s">
        <v>331</v>
      </c>
      <c r="B83" s="169" t="s">
        <v>341</v>
      </c>
      <c r="C83" s="170">
        <f>C84+C86</f>
        <v>249200</v>
      </c>
      <c r="D83" s="170">
        <f>D84+D86</f>
        <v>256000</v>
      </c>
      <c r="E83" s="170">
        <f>E84+E86</f>
        <v>66500</v>
      </c>
    </row>
    <row r="84" spans="1:5" s="66" customFormat="1" ht="25.5">
      <c r="A84" s="176" t="s">
        <v>346</v>
      </c>
      <c r="B84" s="62" t="s">
        <v>345</v>
      </c>
      <c r="C84" s="110">
        <f>C85</f>
        <v>182700</v>
      </c>
      <c r="D84" s="110">
        <f>D85</f>
        <v>189500</v>
      </c>
      <c r="E84" s="110">
        <f>E85</f>
        <v>0</v>
      </c>
    </row>
    <row r="85" spans="1:5" ht="38.25">
      <c r="A85" s="176" t="s">
        <v>332</v>
      </c>
      <c r="B85" s="156" t="s">
        <v>258</v>
      </c>
      <c r="C85" s="158">
        <v>182700</v>
      </c>
      <c r="D85" s="158">
        <v>189500</v>
      </c>
      <c r="E85" s="158">
        <v>0</v>
      </c>
    </row>
    <row r="86" spans="1:5" ht="25.5">
      <c r="A86" s="97" t="s">
        <v>342</v>
      </c>
      <c r="B86" s="62" t="s">
        <v>344</v>
      </c>
      <c r="C86" s="110">
        <f>C87</f>
        <v>66500</v>
      </c>
      <c r="D86" s="110">
        <f>D87</f>
        <v>66500</v>
      </c>
      <c r="E86" s="110">
        <f>E87</f>
        <v>66500</v>
      </c>
    </row>
    <row r="87" spans="1:6" ht="30" customHeight="1">
      <c r="A87" s="97" t="s">
        <v>343</v>
      </c>
      <c r="B87" s="156" t="s">
        <v>273</v>
      </c>
      <c r="C87" s="158">
        <v>66500</v>
      </c>
      <c r="D87" s="158">
        <v>66500</v>
      </c>
      <c r="E87" s="158">
        <v>66500</v>
      </c>
      <c r="F87" s="67">
        <f>C68*3.75%</f>
        <v>191201.25</v>
      </c>
    </row>
    <row r="88" spans="1:5" ht="0.75" customHeight="1" hidden="1">
      <c r="A88" s="97"/>
      <c r="B88" s="154"/>
      <c r="C88" s="110">
        <f aca="true" t="shared" si="1" ref="C88:E89">C89</f>
        <v>0</v>
      </c>
      <c r="D88" s="110">
        <f t="shared" si="1"/>
        <v>0</v>
      </c>
      <c r="E88" s="110">
        <f t="shared" si="1"/>
        <v>0</v>
      </c>
    </row>
    <row r="89" spans="1:5" ht="12" customHeight="1" hidden="1">
      <c r="A89" s="13"/>
      <c r="B89" s="154"/>
      <c r="C89" s="110">
        <f t="shared" si="1"/>
        <v>0</v>
      </c>
      <c r="D89" s="110">
        <f t="shared" si="1"/>
        <v>0</v>
      </c>
      <c r="E89" s="110">
        <f t="shared" si="1"/>
        <v>0</v>
      </c>
    </row>
    <row r="90" spans="1:5" ht="13.5" customHeight="1">
      <c r="A90" s="13"/>
      <c r="B90" s="154"/>
      <c r="C90" s="110">
        <v>0</v>
      </c>
      <c r="D90" s="110"/>
      <c r="E90" s="110"/>
    </row>
    <row r="91" spans="1:6" ht="12.75">
      <c r="A91" s="155"/>
      <c r="B91" s="163" t="s">
        <v>148</v>
      </c>
      <c r="C91" s="164">
        <f>C68+C69</f>
        <v>18603900</v>
      </c>
      <c r="D91" s="164">
        <f>D68+D69</f>
        <v>16967000</v>
      </c>
      <c r="E91" s="164">
        <f>E68+E69</f>
        <v>17134900</v>
      </c>
      <c r="F91" s="28"/>
    </row>
    <row r="92" spans="1:5" ht="12.75">
      <c r="A92" s="177"/>
      <c r="B92" s="234" t="s">
        <v>495</v>
      </c>
      <c r="C92" s="235">
        <v>191201</v>
      </c>
      <c r="D92" s="236">
        <v>196305</v>
      </c>
      <c r="E92" s="236">
        <v>201352</v>
      </c>
    </row>
    <row r="93" spans="1:5" ht="12.75">
      <c r="A93" s="179"/>
      <c r="B93" s="234" t="s">
        <v>496</v>
      </c>
      <c r="C93" s="235">
        <f>C91+C92</f>
        <v>18795101</v>
      </c>
      <c r="D93" s="237">
        <f>D91+D92</f>
        <v>17163305</v>
      </c>
      <c r="E93" s="237">
        <f>E91+E92</f>
        <v>17336252</v>
      </c>
    </row>
    <row r="94" spans="1:5" ht="12.75">
      <c r="A94" s="179"/>
      <c r="B94" s="180"/>
      <c r="C94" s="178"/>
      <c r="D94" s="1"/>
      <c r="E94" s="1"/>
    </row>
    <row r="95" spans="1:5" ht="12.75">
      <c r="A95" s="57"/>
      <c r="B95" s="57"/>
      <c r="C95" s="57"/>
      <c r="D95" s="37"/>
      <c r="E95" s="37"/>
    </row>
    <row r="96" spans="1:5" ht="12.75">
      <c r="A96" s="53"/>
      <c r="B96" s="53"/>
      <c r="C96" s="76">
        <f>C98-C97</f>
        <v>0.25</v>
      </c>
      <c r="D96" s="76">
        <f>D98-D97</f>
        <v>0</v>
      </c>
      <c r="E96" s="76">
        <f>E98-E97</f>
        <v>0.5</v>
      </c>
    </row>
    <row r="97" spans="1:5" ht="12.75">
      <c r="A97" s="53"/>
      <c r="B97" s="53"/>
      <c r="C97" s="53">
        <v>191201</v>
      </c>
      <c r="D97" s="10">
        <v>196305</v>
      </c>
      <c r="E97" s="10">
        <v>201352</v>
      </c>
    </row>
    <row r="98" spans="2:5" ht="15.75">
      <c r="B98" s="60">
        <v>0.0375</v>
      </c>
      <c r="C98" s="77">
        <f>C68*B98</f>
        <v>191201.25</v>
      </c>
      <c r="D98" s="77">
        <f>D68*B98</f>
        <v>196305</v>
      </c>
      <c r="E98" s="77">
        <f>E68*B98</f>
        <v>201352.5</v>
      </c>
    </row>
    <row r="99" spans="3:5" ht="15.75">
      <c r="C99" s="77">
        <f>C91+C97</f>
        <v>18795101</v>
      </c>
      <c r="D99" s="77">
        <f>D91+D97</f>
        <v>17163305</v>
      </c>
      <c r="E99" s="77">
        <f>E91+E97</f>
        <v>17336252</v>
      </c>
    </row>
    <row r="100" spans="3:5" ht="15.75">
      <c r="C100" s="78"/>
      <c r="D100" s="79"/>
      <c r="E100" s="79"/>
    </row>
    <row r="101" spans="3:5" ht="15.75">
      <c r="C101" s="78"/>
      <c r="D101" s="79"/>
      <c r="E101" s="79"/>
    </row>
  </sheetData>
  <sheetProtection/>
  <mergeCells count="8">
    <mergeCell ref="C1:E1"/>
    <mergeCell ref="A3:E4"/>
    <mergeCell ref="D2:E2"/>
    <mergeCell ref="A6:A8"/>
    <mergeCell ref="B6:B8"/>
    <mergeCell ref="D7:E7"/>
    <mergeCell ref="C6:E6"/>
    <mergeCell ref="C7:C8"/>
  </mergeCells>
  <printOptions/>
  <pageMargins left="0.2362204724409449" right="0" top="0" bottom="0" header="0" footer="0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SheetLayoutView="100" zoomScalePageLayoutView="0" workbookViewId="0" topLeftCell="A11">
      <selection activeCell="A5" sqref="A5"/>
    </sheetView>
  </sheetViews>
  <sheetFormatPr defaultColWidth="9.00390625" defaultRowHeight="12.75"/>
  <cols>
    <col min="1" max="1" width="8.625" style="38" bestFit="1" customWidth="1"/>
    <col min="2" max="2" width="27.375" style="27" customWidth="1"/>
    <col min="3" max="3" width="90.75390625" style="27" customWidth="1"/>
  </cols>
  <sheetData>
    <row r="1" spans="1:3" ht="15.75">
      <c r="A1" s="119"/>
      <c r="B1" s="120"/>
      <c r="C1" s="121" t="s">
        <v>10</v>
      </c>
    </row>
    <row r="2" spans="1:3" ht="31.5">
      <c r="A2" s="119"/>
      <c r="B2" s="120"/>
      <c r="C2" s="122" t="s">
        <v>491</v>
      </c>
    </row>
    <row r="3" spans="1:4" ht="15.75">
      <c r="A3" s="119"/>
      <c r="B3" s="120"/>
      <c r="C3" s="226"/>
      <c r="D3" s="65"/>
    </row>
    <row r="4" spans="1:3" ht="31.5" customHeight="1">
      <c r="A4" s="252" t="s">
        <v>492</v>
      </c>
      <c r="B4" s="252"/>
      <c r="C4" s="252"/>
    </row>
    <row r="5" spans="1:3" ht="15.75">
      <c r="A5" s="123"/>
      <c r="B5" s="123"/>
      <c r="C5" s="123"/>
    </row>
    <row r="6" spans="1:3" ht="63">
      <c r="A6" s="124" t="s">
        <v>11</v>
      </c>
      <c r="B6" s="125" t="s">
        <v>12</v>
      </c>
      <c r="C6" s="125" t="s">
        <v>13</v>
      </c>
    </row>
    <row r="7" spans="1:3" ht="15.75">
      <c r="A7" s="251" t="s">
        <v>14</v>
      </c>
      <c r="B7" s="251"/>
      <c r="C7" s="251"/>
    </row>
    <row r="8" spans="1:3" ht="15.75">
      <c r="A8" s="126" t="s">
        <v>21</v>
      </c>
      <c r="B8" s="125" t="s">
        <v>275</v>
      </c>
      <c r="C8" s="127" t="s">
        <v>256</v>
      </c>
    </row>
    <row r="9" spans="1:3" ht="15.75">
      <c r="A9" s="126" t="s">
        <v>21</v>
      </c>
      <c r="B9" s="125" t="s">
        <v>16</v>
      </c>
      <c r="C9" s="127" t="s">
        <v>257</v>
      </c>
    </row>
    <row r="10" spans="1:3" ht="63">
      <c r="A10" s="128" t="str">
        <f>A9</f>
        <v>045</v>
      </c>
      <c r="B10" s="125" t="s">
        <v>17</v>
      </c>
      <c r="C10" s="129" t="s">
        <v>18</v>
      </c>
    </row>
    <row r="11" spans="1:3" ht="47.25">
      <c r="A11" s="128" t="str">
        <f>A10</f>
        <v>045</v>
      </c>
      <c r="B11" s="125" t="s">
        <v>19</v>
      </c>
      <c r="C11" s="129" t="s">
        <v>262</v>
      </c>
    </row>
    <row r="12" spans="1:3" ht="47.25">
      <c r="A12" s="128" t="str">
        <f>A11</f>
        <v>045</v>
      </c>
      <c r="B12" s="125" t="s">
        <v>289</v>
      </c>
      <c r="C12" s="129" t="s">
        <v>279</v>
      </c>
    </row>
    <row r="13" spans="1:3" ht="31.5">
      <c r="A13" s="128" t="str">
        <f>A11</f>
        <v>045</v>
      </c>
      <c r="B13" s="125" t="s">
        <v>263</v>
      </c>
      <c r="C13" s="129" t="s">
        <v>264</v>
      </c>
    </row>
    <row r="14" spans="1:3" ht="15.75">
      <c r="A14" s="128" t="str">
        <f>A12</f>
        <v>045</v>
      </c>
      <c r="B14" s="229" t="s">
        <v>468</v>
      </c>
      <c r="C14" s="230" t="s">
        <v>469</v>
      </c>
    </row>
    <row r="15" spans="1:3" ht="31.5">
      <c r="A15" s="231" t="s">
        <v>1</v>
      </c>
      <c r="B15" s="229" t="s">
        <v>479</v>
      </c>
      <c r="C15" s="230" t="s">
        <v>480</v>
      </c>
    </row>
    <row r="16" spans="1:3" ht="31.5">
      <c r="A16" s="231" t="s">
        <v>1</v>
      </c>
      <c r="B16" s="229" t="s">
        <v>481</v>
      </c>
      <c r="C16" s="230" t="s">
        <v>482</v>
      </c>
    </row>
    <row r="17" spans="1:3" ht="15.75" hidden="1">
      <c r="A17" s="128"/>
      <c r="B17" s="229"/>
      <c r="C17" s="230"/>
    </row>
    <row r="18" spans="1:3" ht="15.75">
      <c r="A18" s="251" t="s">
        <v>274</v>
      </c>
      <c r="B18" s="251"/>
      <c r="C18" s="251"/>
    </row>
    <row r="19" spans="1:3" ht="15.75">
      <c r="A19" s="126" t="s">
        <v>22</v>
      </c>
      <c r="B19" s="125" t="s">
        <v>15</v>
      </c>
      <c r="C19" s="129" t="s">
        <v>256</v>
      </c>
    </row>
    <row r="20" spans="1:3" ht="15.75">
      <c r="A20" s="126" t="s">
        <v>22</v>
      </c>
      <c r="B20" s="125" t="s">
        <v>370</v>
      </c>
      <c r="C20" s="129" t="s">
        <v>371</v>
      </c>
    </row>
    <row r="21" spans="1:3" ht="30">
      <c r="A21" s="126" t="s">
        <v>22</v>
      </c>
      <c r="B21" s="125" t="s">
        <v>365</v>
      </c>
      <c r="C21" s="227" t="s">
        <v>458</v>
      </c>
    </row>
    <row r="22" spans="1:3" ht="30">
      <c r="A22" s="126" t="s">
        <v>22</v>
      </c>
      <c r="B22" s="125" t="s">
        <v>459</v>
      </c>
      <c r="C22" s="228" t="s">
        <v>460</v>
      </c>
    </row>
    <row r="23" spans="1:3" ht="30">
      <c r="A23" s="126" t="s">
        <v>22</v>
      </c>
      <c r="B23" s="229" t="s">
        <v>466</v>
      </c>
      <c r="C23" s="227" t="s">
        <v>467</v>
      </c>
    </row>
    <row r="24" spans="1:3" ht="31.5">
      <c r="A24" s="126" t="s">
        <v>22</v>
      </c>
      <c r="B24" s="125" t="s">
        <v>366</v>
      </c>
      <c r="C24" s="129" t="s">
        <v>258</v>
      </c>
    </row>
    <row r="25" spans="1:3" ht="31.5">
      <c r="A25" s="126" t="s">
        <v>22</v>
      </c>
      <c r="B25" s="125" t="s">
        <v>367</v>
      </c>
      <c r="C25" s="129" t="s">
        <v>259</v>
      </c>
    </row>
    <row r="26" spans="1:3" ht="78.75">
      <c r="A26" s="126" t="s">
        <v>22</v>
      </c>
      <c r="B26" s="125" t="s">
        <v>276</v>
      </c>
      <c r="C26" s="129" t="s">
        <v>260</v>
      </c>
    </row>
    <row r="27" spans="1:3" ht="19.5" customHeight="1">
      <c r="A27" s="126" t="s">
        <v>22</v>
      </c>
      <c r="B27" s="125" t="s">
        <v>368</v>
      </c>
      <c r="C27" s="129" t="s">
        <v>265</v>
      </c>
    </row>
    <row r="28" spans="1:3" ht="15.75">
      <c r="A28" s="126" t="s">
        <v>22</v>
      </c>
      <c r="B28" s="125" t="s">
        <v>369</v>
      </c>
      <c r="C28" s="129" t="s">
        <v>261</v>
      </c>
    </row>
    <row r="29" spans="1:3" ht="15.75">
      <c r="A29" s="130"/>
      <c r="B29" s="2"/>
      <c r="C29" s="2"/>
    </row>
    <row r="30" ht="15">
      <c r="B30" s="27">
        <v>3.0202499991E+18</v>
      </c>
    </row>
  </sheetData>
  <sheetProtection/>
  <mergeCells count="3">
    <mergeCell ref="A18:C18"/>
    <mergeCell ref="A4:C4"/>
    <mergeCell ref="A7:C7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16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9.125" style="2" customWidth="1"/>
    <col min="2" max="2" width="68.25390625" style="2" customWidth="1"/>
    <col min="3" max="3" width="20.125" style="2" customWidth="1"/>
    <col min="5" max="5" width="29.375" style="0" customWidth="1"/>
  </cols>
  <sheetData>
    <row r="1" spans="3:4" ht="15.75">
      <c r="C1" s="254" t="s">
        <v>7</v>
      </c>
      <c r="D1" s="254"/>
    </row>
    <row r="2" spans="3:4" ht="75.75" customHeight="1">
      <c r="C2" s="243" t="s">
        <v>475</v>
      </c>
      <c r="D2" s="243"/>
    </row>
    <row r="3" spans="3:4" ht="15.75">
      <c r="C3" s="258"/>
      <c r="D3" s="259"/>
    </row>
    <row r="4" spans="3:4" ht="15.75">
      <c r="C4" s="3"/>
      <c r="D4" s="1"/>
    </row>
    <row r="5" spans="1:4" ht="56.25" customHeight="1">
      <c r="A5" s="253" t="s">
        <v>493</v>
      </c>
      <c r="B5" s="253"/>
      <c r="C5" s="253"/>
      <c r="D5" s="253"/>
    </row>
    <row r="6" ht="15.75">
      <c r="D6" s="1"/>
    </row>
    <row r="7" spans="1:4" ht="15.75">
      <c r="A7" s="131" t="s">
        <v>249</v>
      </c>
      <c r="B7" s="132" t="s">
        <v>0</v>
      </c>
      <c r="C7" s="257" t="s">
        <v>4</v>
      </c>
      <c r="D7" s="257"/>
    </row>
    <row r="8" spans="1:4" ht="15.75">
      <c r="A8" s="132">
        <v>1</v>
      </c>
      <c r="B8" s="131" t="s">
        <v>5</v>
      </c>
      <c r="C8" s="257" t="s">
        <v>1</v>
      </c>
      <c r="D8" s="257"/>
    </row>
    <row r="9" spans="1:4" ht="31.5">
      <c r="A9" s="132">
        <v>2</v>
      </c>
      <c r="B9" s="133" t="s">
        <v>6</v>
      </c>
      <c r="C9" s="257" t="s">
        <v>2</v>
      </c>
      <c r="D9" s="257"/>
    </row>
    <row r="10" spans="1:4" ht="31.5">
      <c r="A10" s="132">
        <v>3</v>
      </c>
      <c r="B10" s="133" t="s">
        <v>96</v>
      </c>
      <c r="C10" s="257">
        <v>951</v>
      </c>
      <c r="D10" s="257"/>
    </row>
    <row r="11" ht="15.75">
      <c r="D11" s="1"/>
    </row>
    <row r="12" spans="1:4" ht="15.75">
      <c r="A12" s="255"/>
      <c r="B12" s="255"/>
      <c r="D12" s="1"/>
    </row>
    <row r="13" spans="1:4" ht="15.75">
      <c r="A13" s="256"/>
      <c r="B13" s="256"/>
      <c r="D13" s="1"/>
    </row>
    <row r="14" spans="1:4" ht="15.75">
      <c r="A14" s="130"/>
      <c r="D14" s="1"/>
    </row>
    <row r="15" ht="15.75">
      <c r="D15" s="1"/>
    </row>
    <row r="16" ht="15.75">
      <c r="D16" s="1"/>
    </row>
    <row r="45" ht="14.25" customHeight="1"/>
  </sheetData>
  <sheetProtection/>
  <mergeCells count="10">
    <mergeCell ref="A5:D5"/>
    <mergeCell ref="C1:D1"/>
    <mergeCell ref="A12:B12"/>
    <mergeCell ref="A13:B13"/>
    <mergeCell ref="C2:D2"/>
    <mergeCell ref="C7:D7"/>
    <mergeCell ref="C8:D8"/>
    <mergeCell ref="C9:D9"/>
    <mergeCell ref="C10:D10"/>
    <mergeCell ref="C3:D3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1"/>
  <sheetViews>
    <sheetView tabSelected="1" zoomScaleSheetLayoutView="142" zoomScalePageLayoutView="0" workbookViewId="0" topLeftCell="A172">
      <selection activeCell="D196" sqref="D196"/>
    </sheetView>
  </sheetViews>
  <sheetFormatPr defaultColWidth="9.00390625" defaultRowHeight="12.75"/>
  <cols>
    <col min="1" max="1" width="57.00390625" style="39" customWidth="1"/>
    <col min="2" max="2" width="6.125" style="18" customWidth="1"/>
    <col min="3" max="3" width="7.375" style="18" customWidth="1"/>
    <col min="4" max="4" width="17.25390625" style="18" bestFit="1" customWidth="1"/>
    <col min="5" max="5" width="4.375" style="18" bestFit="1" customWidth="1"/>
    <col min="6" max="6" width="15.625" style="19" customWidth="1"/>
    <col min="7" max="8" width="15.625" style="17" customWidth="1"/>
    <col min="9" max="11" width="16.75390625" style="0" bestFit="1" customWidth="1"/>
    <col min="12" max="12" width="10.125" style="0" bestFit="1" customWidth="1"/>
    <col min="13" max="13" width="14.625" style="0" bestFit="1" customWidth="1"/>
  </cols>
  <sheetData>
    <row r="1" spans="1:8" ht="66" customHeight="1">
      <c r="A1" s="45"/>
      <c r="B1" s="46"/>
      <c r="C1" s="46"/>
      <c r="D1" s="46"/>
      <c r="E1" s="262" t="s">
        <v>476</v>
      </c>
      <c r="F1" s="262"/>
      <c r="G1" s="262"/>
      <c r="H1" s="262"/>
    </row>
    <row r="2" spans="1:8" ht="12.75">
      <c r="A2" s="45"/>
      <c r="B2" s="46"/>
      <c r="C2" s="46"/>
      <c r="D2" s="46"/>
      <c r="E2" s="85"/>
      <c r="F2" s="86"/>
      <c r="G2" s="261"/>
      <c r="H2" s="261"/>
    </row>
    <row r="3" spans="1:8" ht="12.75">
      <c r="A3" s="45"/>
      <c r="B3" s="46"/>
      <c r="C3" s="46"/>
      <c r="D3" s="46"/>
      <c r="E3" s="85"/>
      <c r="F3" s="15"/>
      <c r="G3" s="15"/>
      <c r="H3" s="15"/>
    </row>
    <row r="4" spans="1:13" ht="62.25" customHeight="1">
      <c r="A4" s="244" t="s">
        <v>477</v>
      </c>
      <c r="B4" s="244"/>
      <c r="C4" s="244"/>
      <c r="D4" s="244"/>
      <c r="E4" s="244"/>
      <c r="F4" s="244"/>
      <c r="G4" s="244"/>
      <c r="H4" s="244"/>
      <c r="I4" s="36"/>
      <c r="J4" s="36"/>
      <c r="K4" s="36"/>
      <c r="L4" s="36"/>
      <c r="M4" s="36"/>
    </row>
    <row r="5" spans="1:13" ht="12.75">
      <c r="A5" s="45"/>
      <c r="B5" s="46"/>
      <c r="C5" s="46"/>
      <c r="D5" s="46"/>
      <c r="E5" s="46"/>
      <c r="F5" s="47"/>
      <c r="G5" s="1"/>
      <c r="H5" s="88" t="s">
        <v>23</v>
      </c>
      <c r="I5" s="36"/>
      <c r="J5" s="36"/>
      <c r="K5" s="36"/>
      <c r="L5" s="36"/>
      <c r="M5" s="36"/>
    </row>
    <row r="6" spans="1:13" ht="12.75">
      <c r="A6" s="263" t="s">
        <v>0</v>
      </c>
      <c r="B6" s="264" t="s">
        <v>24</v>
      </c>
      <c r="C6" s="260" t="s">
        <v>25</v>
      </c>
      <c r="D6" s="264" t="s">
        <v>26</v>
      </c>
      <c r="E6" s="260" t="s">
        <v>27</v>
      </c>
      <c r="F6" s="242" t="s">
        <v>8</v>
      </c>
      <c r="G6" s="242"/>
      <c r="H6" s="242"/>
      <c r="I6" s="36"/>
      <c r="J6" s="36"/>
      <c r="K6" s="36"/>
      <c r="L6" s="36"/>
      <c r="M6" s="36"/>
    </row>
    <row r="7" spans="1:13" ht="12.75">
      <c r="A7" s="263"/>
      <c r="B7" s="264"/>
      <c r="C7" s="260"/>
      <c r="D7" s="264"/>
      <c r="E7" s="260"/>
      <c r="F7" s="242" t="s">
        <v>452</v>
      </c>
      <c r="G7" s="260" t="s">
        <v>224</v>
      </c>
      <c r="H7" s="260"/>
      <c r="I7" s="61"/>
      <c r="J7" s="61"/>
      <c r="K7" s="61"/>
      <c r="L7" s="36"/>
      <c r="M7" s="36"/>
    </row>
    <row r="8" spans="1:13" ht="12.75">
      <c r="A8" s="89" t="s">
        <v>28</v>
      </c>
      <c r="B8" s="91"/>
      <c r="C8" s="92"/>
      <c r="D8" s="93"/>
      <c r="E8" s="93"/>
      <c r="F8" s="242"/>
      <c r="G8" s="94" t="s">
        <v>470</v>
      </c>
      <c r="H8" s="91" t="s">
        <v>478</v>
      </c>
      <c r="I8" s="36"/>
      <c r="J8" s="36"/>
      <c r="K8" s="36"/>
      <c r="L8" s="36"/>
      <c r="M8" s="36"/>
    </row>
    <row r="9" spans="1:13" ht="12.75">
      <c r="A9" s="95" t="s">
        <v>29</v>
      </c>
      <c r="B9" s="90" t="s">
        <v>1</v>
      </c>
      <c r="C9" s="93" t="s">
        <v>30</v>
      </c>
      <c r="D9" s="93"/>
      <c r="E9" s="93"/>
      <c r="F9" s="94">
        <f>F11+F20+F35+F42</f>
        <v>6612014.340000001</v>
      </c>
      <c r="G9" s="94">
        <f>G11+G20+G35+G42</f>
        <v>5910930.2147200005</v>
      </c>
      <c r="H9" s="94">
        <f>H11+H20+H35+H42</f>
        <v>6325392.10052</v>
      </c>
      <c r="I9" s="61"/>
      <c r="J9" s="61"/>
      <c r="K9" s="61"/>
      <c r="L9" s="36"/>
      <c r="M9" s="36"/>
    </row>
    <row r="10" spans="1:13" ht="12.75">
      <c r="A10" s="89"/>
      <c r="B10" s="90"/>
      <c r="C10" s="92"/>
      <c r="D10" s="93"/>
      <c r="E10" s="93"/>
      <c r="F10" s="94"/>
      <c r="G10" s="94"/>
      <c r="H10" s="94"/>
      <c r="I10" s="36"/>
      <c r="J10" s="36"/>
      <c r="K10" s="36"/>
      <c r="L10" s="36"/>
      <c r="M10" s="36"/>
    </row>
    <row r="11" spans="1:13" ht="25.5">
      <c r="A11" s="89" t="s">
        <v>31</v>
      </c>
      <c r="B11" s="90" t="s">
        <v>1</v>
      </c>
      <c r="C11" s="93" t="s">
        <v>32</v>
      </c>
      <c r="D11" s="93"/>
      <c r="E11" s="13"/>
      <c r="F11" s="94">
        <f aca="true" t="shared" si="0" ref="F11:H12">F14</f>
        <v>1783056.45</v>
      </c>
      <c r="G11" s="94">
        <f t="shared" si="0"/>
        <v>1783056.45</v>
      </c>
      <c r="H11" s="94">
        <f t="shared" si="0"/>
        <v>1783056.45</v>
      </c>
      <c r="I11" s="36"/>
      <c r="J11" s="36"/>
      <c r="K11" s="36"/>
      <c r="L11" s="36"/>
      <c r="M11" s="36"/>
    </row>
    <row r="12" spans="1:13" ht="26.25" customHeight="1">
      <c r="A12" s="96" t="s">
        <v>404</v>
      </c>
      <c r="B12" s="90" t="s">
        <v>1</v>
      </c>
      <c r="C12" s="93" t="s">
        <v>32</v>
      </c>
      <c r="D12" s="93" t="s">
        <v>34</v>
      </c>
      <c r="E12" s="93"/>
      <c r="F12" s="94">
        <f t="shared" si="0"/>
        <v>1783056.45</v>
      </c>
      <c r="G12" s="94">
        <f t="shared" si="0"/>
        <v>1783056.45</v>
      </c>
      <c r="H12" s="94">
        <f t="shared" si="0"/>
        <v>1783056.45</v>
      </c>
      <c r="I12" s="36"/>
      <c r="J12" s="36"/>
      <c r="K12" s="36"/>
      <c r="L12" s="36"/>
      <c r="M12" s="36"/>
    </row>
    <row r="13" spans="1:13" s="211" customFormat="1" ht="38.25">
      <c r="A13" s="206" t="s">
        <v>33</v>
      </c>
      <c r="B13" s="207"/>
      <c r="C13" s="208"/>
      <c r="D13" s="208" t="s">
        <v>84</v>
      </c>
      <c r="E13" s="208"/>
      <c r="F13" s="209"/>
      <c r="G13" s="209"/>
      <c r="H13" s="209"/>
      <c r="I13" s="210"/>
      <c r="J13" s="210"/>
      <c r="K13" s="210"/>
      <c r="L13" s="210"/>
      <c r="M13" s="210"/>
    </row>
    <row r="14" spans="1:8" ht="12.75">
      <c r="A14" s="89" t="s">
        <v>35</v>
      </c>
      <c r="B14" s="90" t="s">
        <v>1</v>
      </c>
      <c r="C14" s="93" t="s">
        <v>32</v>
      </c>
      <c r="D14" s="93" t="s">
        <v>384</v>
      </c>
      <c r="E14" s="93"/>
      <c r="F14" s="94">
        <f>F15</f>
        <v>1783056.45</v>
      </c>
      <c r="G14" s="94">
        <f aca="true" t="shared" si="1" ref="G14:H16">G15</f>
        <v>1783056.45</v>
      </c>
      <c r="H14" s="94">
        <f t="shared" si="1"/>
        <v>1783056.45</v>
      </c>
    </row>
    <row r="15" spans="1:8" ht="12.75">
      <c r="A15" s="89" t="s">
        <v>37</v>
      </c>
      <c r="B15" s="90" t="s">
        <v>1</v>
      </c>
      <c r="C15" s="93" t="s">
        <v>32</v>
      </c>
      <c r="D15" s="93" t="s">
        <v>385</v>
      </c>
      <c r="E15" s="93"/>
      <c r="F15" s="94">
        <f>F16</f>
        <v>1783056.45</v>
      </c>
      <c r="G15" s="94">
        <f t="shared" si="1"/>
        <v>1783056.45</v>
      </c>
      <c r="H15" s="94">
        <f t="shared" si="1"/>
        <v>1783056.45</v>
      </c>
    </row>
    <row r="16" spans="1:13" ht="51">
      <c r="A16" s="89" t="s">
        <v>38</v>
      </c>
      <c r="B16" s="90" t="s">
        <v>1</v>
      </c>
      <c r="C16" s="93" t="s">
        <v>32</v>
      </c>
      <c r="D16" s="93" t="s">
        <v>385</v>
      </c>
      <c r="E16" s="93" t="s">
        <v>39</v>
      </c>
      <c r="F16" s="94">
        <f>F17</f>
        <v>1783056.45</v>
      </c>
      <c r="G16" s="94">
        <f t="shared" si="1"/>
        <v>1783056.45</v>
      </c>
      <c r="H16" s="94">
        <f t="shared" si="1"/>
        <v>1783056.45</v>
      </c>
      <c r="I16" s="67"/>
      <c r="K16" s="67"/>
      <c r="M16" s="67"/>
    </row>
    <row r="17" spans="1:13" ht="25.5">
      <c r="A17" s="89" t="s">
        <v>40</v>
      </c>
      <c r="B17" s="90" t="s">
        <v>1</v>
      </c>
      <c r="C17" s="93" t="s">
        <v>32</v>
      </c>
      <c r="D17" s="93" t="s">
        <v>385</v>
      </c>
      <c r="E17" s="93" t="s">
        <v>41</v>
      </c>
      <c r="F17" s="94">
        <f>F18+F19</f>
        <v>1783056.45</v>
      </c>
      <c r="G17" s="94">
        <f>G18+G19</f>
        <v>1783056.45</v>
      </c>
      <c r="H17" s="94">
        <f>H18+H19</f>
        <v>1783056.45</v>
      </c>
      <c r="I17" s="28"/>
      <c r="J17" s="67"/>
      <c r="K17" s="67"/>
      <c r="M17" s="67"/>
    </row>
    <row r="18" spans="1:9" ht="12.75">
      <c r="A18" s="89" t="s">
        <v>42</v>
      </c>
      <c r="B18" s="90" t="s">
        <v>1</v>
      </c>
      <c r="C18" s="93" t="s">
        <v>32</v>
      </c>
      <c r="D18" s="93" t="s">
        <v>385</v>
      </c>
      <c r="E18" s="93" t="s">
        <v>43</v>
      </c>
      <c r="F18" s="94">
        <v>1369475</v>
      </c>
      <c r="G18" s="94">
        <v>1369475</v>
      </c>
      <c r="H18" s="94">
        <v>1369475</v>
      </c>
      <c r="I18" s="73"/>
    </row>
    <row r="19" spans="1:13" ht="38.25">
      <c r="A19" s="89" t="s">
        <v>44</v>
      </c>
      <c r="B19" s="90" t="s">
        <v>1</v>
      </c>
      <c r="C19" s="93" t="s">
        <v>32</v>
      </c>
      <c r="D19" s="93" t="s">
        <v>385</v>
      </c>
      <c r="E19" s="93" t="s">
        <v>45</v>
      </c>
      <c r="F19" s="94">
        <f>F18*30.2%</f>
        <v>413581.45</v>
      </c>
      <c r="G19" s="94">
        <f>G18*30.2%</f>
        <v>413581.45</v>
      </c>
      <c r="H19" s="94">
        <f>H18*30.2%</f>
        <v>413581.45</v>
      </c>
      <c r="I19" s="64"/>
      <c r="J19" s="63"/>
      <c r="K19" s="63"/>
      <c r="M19" s="67"/>
    </row>
    <row r="20" spans="1:13" ht="38.25">
      <c r="A20" s="89" t="s">
        <v>46</v>
      </c>
      <c r="B20" s="90" t="s">
        <v>1</v>
      </c>
      <c r="C20" s="93" t="s">
        <v>47</v>
      </c>
      <c r="D20" s="93" t="s">
        <v>386</v>
      </c>
      <c r="E20" s="13"/>
      <c r="F20" s="94">
        <f>F21+F26</f>
        <v>4803257.890000001</v>
      </c>
      <c r="G20" s="94">
        <f>G21+G26</f>
        <v>4102173.7647200003</v>
      </c>
      <c r="H20" s="94">
        <f>H21+H26</f>
        <v>4516635.65052</v>
      </c>
      <c r="K20" s="67"/>
      <c r="M20" s="67"/>
    </row>
    <row r="21" spans="1:8" ht="12.75">
      <c r="A21" s="89" t="s">
        <v>37</v>
      </c>
      <c r="B21" s="90" t="s">
        <v>1</v>
      </c>
      <c r="C21" s="93" t="s">
        <v>47</v>
      </c>
      <c r="D21" s="93" t="s">
        <v>387</v>
      </c>
      <c r="E21" s="93"/>
      <c r="F21" s="94">
        <f aca="true" t="shared" si="2" ref="F21:H22">F22</f>
        <v>4480682.890000001</v>
      </c>
      <c r="G21" s="94">
        <f t="shared" si="2"/>
        <v>3786148.7647200003</v>
      </c>
      <c r="H21" s="94">
        <f t="shared" si="2"/>
        <v>4317270.89052</v>
      </c>
    </row>
    <row r="22" spans="1:11" ht="51">
      <c r="A22" s="89" t="s">
        <v>38</v>
      </c>
      <c r="B22" s="90" t="s">
        <v>1</v>
      </c>
      <c r="C22" s="93" t="s">
        <v>47</v>
      </c>
      <c r="D22" s="93" t="s">
        <v>387</v>
      </c>
      <c r="E22" s="93" t="s">
        <v>39</v>
      </c>
      <c r="F22" s="94">
        <f t="shared" si="2"/>
        <v>4480682.890000001</v>
      </c>
      <c r="G22" s="94">
        <f t="shared" si="2"/>
        <v>3786148.7647200003</v>
      </c>
      <c r="H22" s="94">
        <f t="shared" si="2"/>
        <v>4317270.89052</v>
      </c>
      <c r="J22" s="28"/>
      <c r="K22" s="28"/>
    </row>
    <row r="23" spans="1:11" ht="25.5">
      <c r="A23" s="89" t="s">
        <v>40</v>
      </c>
      <c r="B23" s="90" t="s">
        <v>1</v>
      </c>
      <c r="C23" s="93" t="s">
        <v>47</v>
      </c>
      <c r="D23" s="93" t="s">
        <v>387</v>
      </c>
      <c r="E23" s="93" t="s">
        <v>41</v>
      </c>
      <c r="F23" s="94">
        <f>F24+F25</f>
        <v>4480682.890000001</v>
      </c>
      <c r="G23" s="94">
        <f>G24+G25</f>
        <v>3786148.7647200003</v>
      </c>
      <c r="H23" s="94">
        <f>H24+H25</f>
        <v>4317270.89052</v>
      </c>
      <c r="J23" s="28"/>
      <c r="K23" s="28"/>
    </row>
    <row r="24" spans="1:11" ht="25.5">
      <c r="A24" s="89" t="s">
        <v>48</v>
      </c>
      <c r="B24" s="90" t="s">
        <v>1</v>
      </c>
      <c r="C24" s="93" t="s">
        <v>47</v>
      </c>
      <c r="D24" s="93" t="s">
        <v>387</v>
      </c>
      <c r="E24" s="93" t="s">
        <v>43</v>
      </c>
      <c r="F24" s="94">
        <f>3686046.6-370170.34+6000+155600</f>
        <v>3477476.2600000002</v>
      </c>
      <c r="G24" s="94">
        <f>3686046.6-370170.34-407927.9</f>
        <v>2907948.3600000003</v>
      </c>
      <c r="H24" s="94">
        <f>3686046.6-370170.34</f>
        <v>3315876.2600000002</v>
      </c>
      <c r="I24" s="233"/>
      <c r="J24" s="28"/>
      <c r="K24" s="28"/>
    </row>
    <row r="25" spans="1:9" ht="38.25">
      <c r="A25" s="89" t="str">
        <f>A19</f>
        <v>Взносы по обязательному социальному страхованию на выплаты по оплате труда работников и иные выплаты работникам учреждений</v>
      </c>
      <c r="B25" s="90" t="s">
        <v>1</v>
      </c>
      <c r="C25" s="93" t="s">
        <v>47</v>
      </c>
      <c r="D25" s="93" t="s">
        <v>387</v>
      </c>
      <c r="E25" s="93" t="s">
        <v>45</v>
      </c>
      <c r="F25" s="94">
        <v>1003206.63</v>
      </c>
      <c r="G25" s="94">
        <f>G24*30.2%</f>
        <v>878200.4047200001</v>
      </c>
      <c r="H25" s="94">
        <f>H24*30.2%</f>
        <v>1001394.63052</v>
      </c>
      <c r="I25" s="28"/>
    </row>
    <row r="26" spans="1:8" ht="12.75">
      <c r="A26" s="96" t="s">
        <v>49</v>
      </c>
      <c r="B26" s="90" t="s">
        <v>1</v>
      </c>
      <c r="C26" s="93" t="s">
        <v>47</v>
      </c>
      <c r="D26" s="93" t="s">
        <v>388</v>
      </c>
      <c r="E26" s="93"/>
      <c r="F26" s="94">
        <f>F28+F31</f>
        <v>322575</v>
      </c>
      <c r="G26" s="94">
        <f>G28+G31</f>
        <v>316025</v>
      </c>
      <c r="H26" s="94">
        <f>H28+H31</f>
        <v>199364.76</v>
      </c>
    </row>
    <row r="27" spans="1:8" ht="12.75">
      <c r="A27" s="96" t="s">
        <v>50</v>
      </c>
      <c r="B27" s="90" t="s">
        <v>1</v>
      </c>
      <c r="C27" s="93" t="s">
        <v>47</v>
      </c>
      <c r="D27" s="93" t="s">
        <v>388</v>
      </c>
      <c r="E27" s="93" t="s">
        <v>51</v>
      </c>
      <c r="F27" s="94">
        <f>F28</f>
        <v>300000</v>
      </c>
      <c r="G27" s="94">
        <f>G28</f>
        <v>246980</v>
      </c>
      <c r="H27" s="94">
        <f>H28</f>
        <v>130319.76000000001</v>
      </c>
    </row>
    <row r="28" spans="1:8" ht="25.5">
      <c r="A28" s="96" t="s">
        <v>52</v>
      </c>
      <c r="B28" s="90" t="s">
        <v>1</v>
      </c>
      <c r="C28" s="93" t="s">
        <v>47</v>
      </c>
      <c r="D28" s="93" t="s">
        <v>388</v>
      </c>
      <c r="E28" s="93" t="s">
        <v>53</v>
      </c>
      <c r="F28" s="94">
        <f>F29+F30</f>
        <v>300000</v>
      </c>
      <c r="G28" s="94">
        <f>G29+G30</f>
        <v>246980</v>
      </c>
      <c r="H28" s="94">
        <f>H29+H30</f>
        <v>130319.76000000001</v>
      </c>
    </row>
    <row r="29" spans="1:8" ht="25.5">
      <c r="A29" s="96" t="s">
        <v>54</v>
      </c>
      <c r="B29" s="90" t="s">
        <v>1</v>
      </c>
      <c r="C29" s="93" t="s">
        <v>47</v>
      </c>
      <c r="D29" s="93" t="s">
        <v>388</v>
      </c>
      <c r="E29" s="93" t="s">
        <v>55</v>
      </c>
      <c r="F29" s="94">
        <v>100000</v>
      </c>
      <c r="G29" s="94">
        <v>152980</v>
      </c>
      <c r="H29" s="94">
        <f>152980-73370</f>
        <v>79610</v>
      </c>
    </row>
    <row r="30" spans="1:8" s="73" customFormat="1" ht="25.5">
      <c r="A30" s="96" t="s">
        <v>56</v>
      </c>
      <c r="B30" s="90" t="s">
        <v>1</v>
      </c>
      <c r="C30" s="93" t="s">
        <v>47</v>
      </c>
      <c r="D30" s="93" t="s">
        <v>388</v>
      </c>
      <c r="E30" s="93" t="s">
        <v>57</v>
      </c>
      <c r="F30" s="94">
        <v>200000</v>
      </c>
      <c r="G30" s="94">
        <f>299000-5000-200000</f>
        <v>94000</v>
      </c>
      <c r="H30" s="94">
        <f>299000-5000-243290.24</f>
        <v>50709.76000000001</v>
      </c>
    </row>
    <row r="31" spans="1:8" ht="12.75">
      <c r="A31" s="96" t="s">
        <v>58</v>
      </c>
      <c r="B31" s="90" t="s">
        <v>1</v>
      </c>
      <c r="C31" s="93" t="s">
        <v>47</v>
      </c>
      <c r="D31" s="93" t="s">
        <v>388</v>
      </c>
      <c r="E31" s="93" t="s">
        <v>59</v>
      </c>
      <c r="F31" s="94">
        <f>F32+F33+F34</f>
        <v>22575</v>
      </c>
      <c r="G31" s="94">
        <f>G32+G33+G34</f>
        <v>69045</v>
      </c>
      <c r="H31" s="94">
        <f>H32+H33+H34</f>
        <v>69045</v>
      </c>
    </row>
    <row r="32" spans="1:8" ht="12.75">
      <c r="A32" s="96" t="s">
        <v>60</v>
      </c>
      <c r="B32" s="90" t="s">
        <v>1</v>
      </c>
      <c r="C32" s="93" t="s">
        <v>47</v>
      </c>
      <c r="D32" s="93" t="s">
        <v>388</v>
      </c>
      <c r="E32" s="93" t="s">
        <v>62</v>
      </c>
      <c r="F32" s="94">
        <v>9075</v>
      </c>
      <c r="G32" s="94">
        <v>5545</v>
      </c>
      <c r="H32" s="94">
        <v>5545</v>
      </c>
    </row>
    <row r="33" spans="1:8" ht="12.75">
      <c r="A33" s="96" t="s">
        <v>61</v>
      </c>
      <c r="B33" s="90" t="s">
        <v>1</v>
      </c>
      <c r="C33" s="93" t="s">
        <v>47</v>
      </c>
      <c r="D33" s="93" t="s">
        <v>388</v>
      </c>
      <c r="E33" s="93" t="s">
        <v>63</v>
      </c>
      <c r="F33" s="94">
        <v>10500</v>
      </c>
      <c r="G33" s="94">
        <v>10500</v>
      </c>
      <c r="H33" s="94">
        <v>10500</v>
      </c>
    </row>
    <row r="34" spans="1:8" ht="12.75">
      <c r="A34" s="96" t="s">
        <v>60</v>
      </c>
      <c r="B34" s="90" t="s">
        <v>1</v>
      </c>
      <c r="C34" s="93" t="s">
        <v>47</v>
      </c>
      <c r="D34" s="93" t="s">
        <v>388</v>
      </c>
      <c r="E34" s="93" t="s">
        <v>282</v>
      </c>
      <c r="F34" s="94">
        <v>3000</v>
      </c>
      <c r="G34" s="94">
        <v>53000</v>
      </c>
      <c r="H34" s="94">
        <v>53000</v>
      </c>
    </row>
    <row r="35" spans="1:8" ht="25.5">
      <c r="A35" s="89" t="s">
        <v>64</v>
      </c>
      <c r="B35" s="97" t="s">
        <v>1</v>
      </c>
      <c r="C35" s="93" t="s">
        <v>65</v>
      </c>
      <c r="D35" s="93" t="s">
        <v>389</v>
      </c>
      <c r="E35" s="93"/>
      <c r="F35" s="94">
        <f>F36</f>
        <v>25000</v>
      </c>
      <c r="G35" s="94">
        <f aca="true" t="shared" si="3" ref="G35:H37">G36</f>
        <v>25000</v>
      </c>
      <c r="H35" s="94">
        <f t="shared" si="3"/>
        <v>25000</v>
      </c>
    </row>
    <row r="36" spans="1:8" ht="25.5">
      <c r="A36" s="89" t="s">
        <v>66</v>
      </c>
      <c r="B36" s="97" t="s">
        <v>1</v>
      </c>
      <c r="C36" s="93" t="s">
        <v>65</v>
      </c>
      <c r="D36" s="93" t="s">
        <v>390</v>
      </c>
      <c r="E36" s="93"/>
      <c r="F36" s="94">
        <f>F37</f>
        <v>25000</v>
      </c>
      <c r="G36" s="94">
        <f t="shared" si="3"/>
        <v>25000</v>
      </c>
      <c r="H36" s="94">
        <f t="shared" si="3"/>
        <v>25000</v>
      </c>
    </row>
    <row r="37" spans="1:8" ht="12.75">
      <c r="A37" s="89" t="s">
        <v>58</v>
      </c>
      <c r="B37" s="97" t="s">
        <v>1</v>
      </c>
      <c r="C37" s="93" t="s">
        <v>65</v>
      </c>
      <c r="D37" s="93" t="s">
        <v>390</v>
      </c>
      <c r="E37" s="93" t="s">
        <v>59</v>
      </c>
      <c r="F37" s="94">
        <f>F38</f>
        <v>25000</v>
      </c>
      <c r="G37" s="94">
        <f t="shared" si="3"/>
        <v>25000</v>
      </c>
      <c r="H37" s="94">
        <f t="shared" si="3"/>
        <v>25000</v>
      </c>
    </row>
    <row r="38" spans="1:8" ht="12.75">
      <c r="A38" s="89" t="s">
        <v>67</v>
      </c>
      <c r="B38" s="97" t="s">
        <v>1</v>
      </c>
      <c r="C38" s="93" t="s">
        <v>65</v>
      </c>
      <c r="D38" s="93" t="s">
        <v>390</v>
      </c>
      <c r="E38" s="93" t="s">
        <v>68</v>
      </c>
      <c r="F38" s="94">
        <v>25000</v>
      </c>
      <c r="G38" s="94">
        <v>25000</v>
      </c>
      <c r="H38" s="94">
        <v>25000</v>
      </c>
    </row>
    <row r="39" spans="1:8" ht="12.75">
      <c r="A39" s="89"/>
      <c r="B39" s="97"/>
      <c r="C39" s="93"/>
      <c r="D39" s="93"/>
      <c r="E39" s="93"/>
      <c r="F39" s="94"/>
      <c r="G39" s="94"/>
      <c r="H39" s="94"/>
    </row>
    <row r="40" spans="1:8" ht="25.5">
      <c r="A40" s="89" t="s">
        <v>69</v>
      </c>
      <c r="B40" s="97" t="s">
        <v>1</v>
      </c>
      <c r="C40" s="98" t="str">
        <f>C42</f>
        <v>0113</v>
      </c>
      <c r="D40" s="93" t="s">
        <v>70</v>
      </c>
      <c r="E40" s="93"/>
      <c r="F40" s="94">
        <v>700</v>
      </c>
      <c r="G40" s="94">
        <f>G42</f>
        <v>700</v>
      </c>
      <c r="H40" s="94">
        <f>H42</f>
        <v>700</v>
      </c>
    </row>
    <row r="41" spans="1:8" s="211" customFormat="1" ht="25.5">
      <c r="A41" s="212" t="s">
        <v>406</v>
      </c>
      <c r="B41" s="207"/>
      <c r="C41" s="213"/>
      <c r="D41" s="208" t="s">
        <v>405</v>
      </c>
      <c r="E41" s="208"/>
      <c r="F41" s="209"/>
      <c r="G41" s="209"/>
      <c r="H41" s="209"/>
    </row>
    <row r="42" spans="1:8" ht="63.75">
      <c r="A42" s="89" t="s">
        <v>71</v>
      </c>
      <c r="B42" s="97" t="s">
        <v>1</v>
      </c>
      <c r="C42" s="93" t="s">
        <v>72</v>
      </c>
      <c r="D42" s="204" t="s">
        <v>391</v>
      </c>
      <c r="E42" s="93"/>
      <c r="F42" s="94">
        <f>F43</f>
        <v>700</v>
      </c>
      <c r="G42" s="94">
        <f>G43</f>
        <v>700</v>
      </c>
      <c r="H42" s="94">
        <f aca="true" t="shared" si="4" ref="G42:H44">H43</f>
        <v>700</v>
      </c>
    </row>
    <row r="43" spans="1:8" ht="12.75">
      <c r="A43" s="96" t="s">
        <v>50</v>
      </c>
      <c r="B43" s="97" t="s">
        <v>1</v>
      </c>
      <c r="C43" s="93" t="s">
        <v>72</v>
      </c>
      <c r="D43" s="204" t="s">
        <v>391</v>
      </c>
      <c r="E43" s="93" t="s">
        <v>51</v>
      </c>
      <c r="F43" s="94">
        <f>F44</f>
        <v>700</v>
      </c>
      <c r="G43" s="94">
        <f t="shared" si="4"/>
        <v>700</v>
      </c>
      <c r="H43" s="94">
        <f t="shared" si="4"/>
        <v>700</v>
      </c>
    </row>
    <row r="44" spans="1:8" ht="25.5">
      <c r="A44" s="96" t="s">
        <v>52</v>
      </c>
      <c r="B44" s="97" t="s">
        <v>1</v>
      </c>
      <c r="C44" s="93" t="s">
        <v>72</v>
      </c>
      <c r="D44" s="204" t="s">
        <v>391</v>
      </c>
      <c r="E44" s="93" t="s">
        <v>53</v>
      </c>
      <c r="F44" s="94">
        <f>F45</f>
        <v>700</v>
      </c>
      <c r="G44" s="94">
        <f t="shared" si="4"/>
        <v>700</v>
      </c>
      <c r="H44" s="94">
        <f t="shared" si="4"/>
        <v>700</v>
      </c>
    </row>
    <row r="45" spans="1:8" ht="25.5">
      <c r="A45" s="96" t="s">
        <v>56</v>
      </c>
      <c r="B45" s="97" t="s">
        <v>1</v>
      </c>
      <c r="C45" s="93" t="s">
        <v>72</v>
      </c>
      <c r="D45" s="204" t="s">
        <v>391</v>
      </c>
      <c r="E45" s="93" t="s">
        <v>57</v>
      </c>
      <c r="F45" s="94">
        <v>700</v>
      </c>
      <c r="G45" s="94">
        <v>700</v>
      </c>
      <c r="H45" s="94">
        <v>700</v>
      </c>
    </row>
    <row r="46" spans="1:8" ht="12.75">
      <c r="A46" s="96"/>
      <c r="B46" s="97"/>
      <c r="C46" s="93"/>
      <c r="D46" s="204"/>
      <c r="E46" s="93"/>
      <c r="F46" s="94"/>
      <c r="G46" s="94"/>
      <c r="H46" s="94"/>
    </row>
    <row r="47" spans="1:8" ht="12.75">
      <c r="A47" s="95" t="s">
        <v>73</v>
      </c>
      <c r="B47" s="97" t="s">
        <v>1</v>
      </c>
      <c r="C47" s="93" t="s">
        <v>74</v>
      </c>
      <c r="D47" s="93"/>
      <c r="E47" s="93"/>
      <c r="F47" s="94">
        <f aca="true" t="shared" si="5" ref="F47:H48">F48</f>
        <v>182700</v>
      </c>
      <c r="G47" s="94">
        <f t="shared" si="5"/>
        <v>189499.99940000003</v>
      </c>
      <c r="H47" s="94">
        <f t="shared" si="5"/>
        <v>0</v>
      </c>
    </row>
    <row r="48" spans="1:8" ht="12.75">
      <c r="A48" s="89" t="s">
        <v>408</v>
      </c>
      <c r="B48" s="97" t="s">
        <v>1</v>
      </c>
      <c r="C48" s="93" t="s">
        <v>75</v>
      </c>
      <c r="D48" s="214" t="s">
        <v>407</v>
      </c>
      <c r="E48" s="93"/>
      <c r="F48" s="94">
        <f t="shared" si="5"/>
        <v>182700</v>
      </c>
      <c r="G48" s="94">
        <f t="shared" si="5"/>
        <v>189499.99940000003</v>
      </c>
      <c r="H48" s="94">
        <f t="shared" si="5"/>
        <v>0</v>
      </c>
    </row>
    <row r="49" spans="1:9" ht="25.5">
      <c r="A49" s="89" t="s">
        <v>76</v>
      </c>
      <c r="B49" s="97" t="s">
        <v>1</v>
      </c>
      <c r="C49" s="93" t="s">
        <v>75</v>
      </c>
      <c r="D49" s="204" t="s">
        <v>392</v>
      </c>
      <c r="E49" s="93"/>
      <c r="F49" s="94">
        <f>F50+F54</f>
        <v>182700</v>
      </c>
      <c r="G49" s="94">
        <f>G50+G54</f>
        <v>189499.99940000003</v>
      </c>
      <c r="H49" s="94">
        <f>H50+H54</f>
        <v>0</v>
      </c>
      <c r="I49" s="12"/>
    </row>
    <row r="50" spans="1:8" ht="51">
      <c r="A50" s="89" t="s">
        <v>38</v>
      </c>
      <c r="B50" s="90" t="s">
        <v>1</v>
      </c>
      <c r="C50" s="98" t="str">
        <f>C49</f>
        <v>0203</v>
      </c>
      <c r="D50" s="205" t="str">
        <f>D49</f>
        <v>91 2 05 51180</v>
      </c>
      <c r="E50" s="98" t="s">
        <v>39</v>
      </c>
      <c r="F50" s="94">
        <f>F51</f>
        <v>170200</v>
      </c>
      <c r="G50" s="94">
        <f>G51</f>
        <v>176999.99940000003</v>
      </c>
      <c r="H50" s="94">
        <f>H51</f>
        <v>0</v>
      </c>
    </row>
    <row r="51" spans="1:8" ht="25.5">
      <c r="A51" s="89" t="s">
        <v>40</v>
      </c>
      <c r="B51" s="90" t="s">
        <v>1</v>
      </c>
      <c r="C51" s="98" t="str">
        <f>C49</f>
        <v>0203</v>
      </c>
      <c r="D51" s="205" t="str">
        <f aca="true" t="shared" si="6" ref="D51:D56">D50</f>
        <v>91 2 05 51180</v>
      </c>
      <c r="E51" s="98" t="s">
        <v>41</v>
      </c>
      <c r="F51" s="94">
        <f>F52+F53</f>
        <v>170200</v>
      </c>
      <c r="G51" s="94">
        <f>G52+G53</f>
        <v>176999.99940000003</v>
      </c>
      <c r="H51" s="94">
        <f>H52+H53</f>
        <v>0</v>
      </c>
    </row>
    <row r="52" spans="1:8" ht="12.75">
      <c r="A52" s="62" t="s">
        <v>250</v>
      </c>
      <c r="B52" s="90" t="s">
        <v>1</v>
      </c>
      <c r="C52" s="98" t="str">
        <f>C49</f>
        <v>0203</v>
      </c>
      <c r="D52" s="205" t="str">
        <f t="shared" si="6"/>
        <v>91 2 05 51180</v>
      </c>
      <c r="E52" s="98" t="s">
        <v>43</v>
      </c>
      <c r="F52" s="94">
        <v>130722</v>
      </c>
      <c r="G52" s="94">
        <v>135944.7</v>
      </c>
      <c r="H52" s="94">
        <v>0</v>
      </c>
    </row>
    <row r="53" spans="1:8" ht="38.25">
      <c r="A53" s="62" t="s">
        <v>251</v>
      </c>
      <c r="B53" s="90" t="s">
        <v>1</v>
      </c>
      <c r="C53" s="98" t="str">
        <f>C51</f>
        <v>0203</v>
      </c>
      <c r="D53" s="205" t="str">
        <f t="shared" si="6"/>
        <v>91 2 05 51180</v>
      </c>
      <c r="E53" s="98" t="s">
        <v>45</v>
      </c>
      <c r="F53" s="94">
        <v>39478</v>
      </c>
      <c r="G53" s="94">
        <f>G52*30.2%</f>
        <v>41055.2994</v>
      </c>
      <c r="H53" s="94">
        <f>H52*30.2%</f>
        <v>0</v>
      </c>
    </row>
    <row r="54" spans="1:8" ht="12.75">
      <c r="A54" s="96" t="s">
        <v>50</v>
      </c>
      <c r="B54" s="97" t="s">
        <v>1</v>
      </c>
      <c r="C54" s="93" t="s">
        <v>75</v>
      </c>
      <c r="D54" s="205" t="str">
        <f t="shared" si="6"/>
        <v>91 2 05 51180</v>
      </c>
      <c r="E54" s="93" t="s">
        <v>51</v>
      </c>
      <c r="F54" s="94">
        <f>F55</f>
        <v>12500</v>
      </c>
      <c r="G54" s="94">
        <f>G55</f>
        <v>12500</v>
      </c>
      <c r="H54" s="94">
        <f>H55</f>
        <v>0</v>
      </c>
    </row>
    <row r="55" spans="1:9" s="16" customFormat="1" ht="25.5">
      <c r="A55" s="96" t="s">
        <v>52</v>
      </c>
      <c r="B55" s="97" t="s">
        <v>1</v>
      </c>
      <c r="C55" s="93" t="s">
        <v>75</v>
      </c>
      <c r="D55" s="205" t="str">
        <f t="shared" si="6"/>
        <v>91 2 05 51180</v>
      </c>
      <c r="E55" s="93" t="s">
        <v>53</v>
      </c>
      <c r="F55" s="94">
        <f>F56+F57</f>
        <v>12500</v>
      </c>
      <c r="G55" s="94">
        <f>G56+G57</f>
        <v>12500</v>
      </c>
      <c r="H55" s="94">
        <f>H56+H57</f>
        <v>0</v>
      </c>
      <c r="I55"/>
    </row>
    <row r="56" spans="1:8" ht="25.5">
      <c r="A56" s="96" t="s">
        <v>54</v>
      </c>
      <c r="B56" s="90" t="s">
        <v>1</v>
      </c>
      <c r="C56" s="98" t="str">
        <f>C55</f>
        <v>0203</v>
      </c>
      <c r="D56" s="205" t="str">
        <f t="shared" si="6"/>
        <v>91 2 05 51180</v>
      </c>
      <c r="E56" s="98" t="s">
        <v>55</v>
      </c>
      <c r="F56" s="94"/>
      <c r="G56" s="94"/>
      <c r="H56" s="94"/>
    </row>
    <row r="57" spans="1:8" ht="25.5">
      <c r="A57" s="96" t="s">
        <v>56</v>
      </c>
      <c r="B57" s="97" t="s">
        <v>1</v>
      </c>
      <c r="C57" s="93" t="s">
        <v>75</v>
      </c>
      <c r="D57" s="205" t="str">
        <f>D55</f>
        <v>91 2 05 51180</v>
      </c>
      <c r="E57" s="93" t="s">
        <v>57</v>
      </c>
      <c r="F57" s="94">
        <v>12500</v>
      </c>
      <c r="G57" s="94">
        <v>12500</v>
      </c>
      <c r="H57" s="94">
        <v>0</v>
      </c>
    </row>
    <row r="58" spans="1:8" ht="12.75">
      <c r="A58" s="99"/>
      <c r="B58" s="100"/>
      <c r="C58" s="101"/>
      <c r="D58" s="102"/>
      <c r="E58" s="102"/>
      <c r="F58" s="103"/>
      <c r="G58" s="103"/>
      <c r="H58" s="103"/>
    </row>
    <row r="59" spans="1:8" ht="25.5">
      <c r="A59" s="104" t="s">
        <v>286</v>
      </c>
      <c r="B59" s="100" t="s">
        <v>1</v>
      </c>
      <c r="C59" s="102" t="s">
        <v>77</v>
      </c>
      <c r="D59" s="102"/>
      <c r="E59" s="102"/>
      <c r="F59" s="103">
        <f>F60</f>
        <v>5500</v>
      </c>
      <c r="G59" s="103">
        <f>G60</f>
        <v>5500</v>
      </c>
      <c r="H59" s="103">
        <f>H60</f>
        <v>0</v>
      </c>
    </row>
    <row r="60" spans="1:9" s="74" customFormat="1" ht="25.5">
      <c r="A60" s="105" t="s">
        <v>373</v>
      </c>
      <c r="B60" s="97" t="s">
        <v>1</v>
      </c>
      <c r="C60" s="93" t="s">
        <v>372</v>
      </c>
      <c r="D60" s="93"/>
      <c r="E60" s="93"/>
      <c r="F60" s="94">
        <f>F63+F69+F74</f>
        <v>5500</v>
      </c>
      <c r="G60" s="94">
        <f>G63+G69+G74</f>
        <v>5500</v>
      </c>
      <c r="H60" s="94">
        <f>H63+H69+H74</f>
        <v>0</v>
      </c>
      <c r="I60" s="73"/>
    </row>
    <row r="61" spans="1:9" s="217" customFormat="1" ht="12.75">
      <c r="A61" s="215" t="s">
        <v>410</v>
      </c>
      <c r="B61" s="207"/>
      <c r="C61" s="208"/>
      <c r="D61" s="208" t="s">
        <v>409</v>
      </c>
      <c r="E61" s="208"/>
      <c r="F61" s="209"/>
      <c r="G61" s="209"/>
      <c r="H61" s="209"/>
      <c r="I61" s="216"/>
    </row>
    <row r="62" spans="1:9" s="217" customFormat="1" ht="12.75">
      <c r="A62" s="215" t="s">
        <v>411</v>
      </c>
      <c r="B62" s="207"/>
      <c r="C62" s="208"/>
      <c r="D62" s="208" t="s">
        <v>79</v>
      </c>
      <c r="E62" s="208"/>
      <c r="F62" s="209"/>
      <c r="G62" s="209"/>
      <c r="H62" s="209"/>
      <c r="I62" s="216"/>
    </row>
    <row r="63" spans="1:9" ht="25.5">
      <c r="A63" s="106" t="s">
        <v>471</v>
      </c>
      <c r="B63" s="97" t="s">
        <v>1</v>
      </c>
      <c r="C63" s="93" t="s">
        <v>372</v>
      </c>
      <c r="D63" s="208" t="s">
        <v>413</v>
      </c>
      <c r="E63" s="93"/>
      <c r="F63" s="94">
        <f>F66</f>
        <v>4500</v>
      </c>
      <c r="G63" s="94">
        <f>G66</f>
        <v>4500</v>
      </c>
      <c r="H63" s="94">
        <f>H66</f>
        <v>0</v>
      </c>
      <c r="I63" s="16"/>
    </row>
    <row r="64" spans="1:9" s="211" customFormat="1" ht="12.75">
      <c r="A64" s="218" t="s">
        <v>412</v>
      </c>
      <c r="B64" s="207"/>
      <c r="C64" s="208"/>
      <c r="D64" s="208" t="s">
        <v>414</v>
      </c>
      <c r="E64" s="208"/>
      <c r="F64" s="209"/>
      <c r="G64" s="209"/>
      <c r="H64" s="209"/>
      <c r="I64" s="219"/>
    </row>
    <row r="65" spans="1:8" ht="12.75">
      <c r="A65" s="96" t="s">
        <v>50</v>
      </c>
      <c r="B65" s="97" t="s">
        <v>1</v>
      </c>
      <c r="C65" s="93" t="s">
        <v>372</v>
      </c>
      <c r="D65" s="208" t="s">
        <v>414</v>
      </c>
      <c r="E65" s="93" t="s">
        <v>51</v>
      </c>
      <c r="F65" s="94"/>
      <c r="G65" s="94"/>
      <c r="H65" s="94"/>
    </row>
    <row r="66" spans="1:8" ht="25.5">
      <c r="A66" s="96" t="s">
        <v>52</v>
      </c>
      <c r="B66" s="97" t="s">
        <v>1</v>
      </c>
      <c r="C66" s="93" t="s">
        <v>372</v>
      </c>
      <c r="D66" s="213" t="str">
        <f>D65</f>
        <v>79 5 01 90160</v>
      </c>
      <c r="E66" s="93" t="s">
        <v>53</v>
      </c>
      <c r="F66" s="94">
        <f>F67</f>
        <v>4500</v>
      </c>
      <c r="G66" s="94">
        <f>G67</f>
        <v>4500</v>
      </c>
      <c r="H66" s="94">
        <f>H67</f>
        <v>0</v>
      </c>
    </row>
    <row r="67" spans="1:8" ht="25.5">
      <c r="A67" s="96" t="s">
        <v>56</v>
      </c>
      <c r="B67" s="97" t="s">
        <v>1</v>
      </c>
      <c r="C67" s="93" t="s">
        <v>372</v>
      </c>
      <c r="D67" s="213" t="str">
        <f>D66</f>
        <v>79 5 01 90160</v>
      </c>
      <c r="E67" s="93" t="s">
        <v>57</v>
      </c>
      <c r="F67" s="94">
        <v>4500</v>
      </c>
      <c r="G67" s="94">
        <v>4500</v>
      </c>
      <c r="H67" s="94">
        <v>0</v>
      </c>
    </row>
    <row r="68" spans="1:9" s="16" customFormat="1" ht="9.75" customHeight="1">
      <c r="A68" s="89"/>
      <c r="B68" s="97"/>
      <c r="C68" s="92"/>
      <c r="D68" s="208"/>
      <c r="E68" s="93"/>
      <c r="F68" s="94"/>
      <c r="G68" s="94"/>
      <c r="H68" s="94"/>
      <c r="I68"/>
    </row>
    <row r="69" spans="1:9" ht="38.25" hidden="1">
      <c r="A69" s="106" t="s">
        <v>354</v>
      </c>
      <c r="B69" s="97" t="s">
        <v>1</v>
      </c>
      <c r="C69" s="93" t="s">
        <v>78</v>
      </c>
      <c r="D69" s="208" t="s">
        <v>79</v>
      </c>
      <c r="E69" s="93"/>
      <c r="F69" s="94">
        <f>F71</f>
        <v>0</v>
      </c>
      <c r="G69" s="94">
        <f>G71</f>
        <v>0</v>
      </c>
      <c r="H69" s="94">
        <f>H71</f>
        <v>0</v>
      </c>
      <c r="I69" s="16"/>
    </row>
    <row r="70" spans="1:8" ht="12.75" hidden="1">
      <c r="A70" s="96" t="s">
        <v>50</v>
      </c>
      <c r="B70" s="97" t="s">
        <v>1</v>
      </c>
      <c r="C70" s="93" t="s">
        <v>78</v>
      </c>
      <c r="D70" s="208" t="s">
        <v>206</v>
      </c>
      <c r="E70" s="93" t="s">
        <v>51</v>
      </c>
      <c r="F70" s="94"/>
      <c r="G70" s="94"/>
      <c r="H70" s="94"/>
    </row>
    <row r="71" spans="1:8" ht="12.75" hidden="1">
      <c r="A71" s="96" t="s">
        <v>52</v>
      </c>
      <c r="B71" s="97" t="s">
        <v>1</v>
      </c>
      <c r="C71" s="93" t="s">
        <v>78</v>
      </c>
      <c r="D71" s="213" t="str">
        <f>D70</f>
        <v>79 5 05 90170</v>
      </c>
      <c r="E71" s="93" t="s">
        <v>53</v>
      </c>
      <c r="F71" s="94">
        <f>F72</f>
        <v>0</v>
      </c>
      <c r="G71" s="94">
        <f>G72</f>
        <v>0</v>
      </c>
      <c r="H71" s="94">
        <f>H72</f>
        <v>0</v>
      </c>
    </row>
    <row r="72" spans="1:8" ht="12.75" hidden="1">
      <c r="A72" s="96" t="s">
        <v>56</v>
      </c>
      <c r="B72" s="97" t="s">
        <v>1</v>
      </c>
      <c r="C72" s="93" t="s">
        <v>78</v>
      </c>
      <c r="D72" s="213" t="str">
        <f>D71</f>
        <v>79 5 05 90170</v>
      </c>
      <c r="E72" s="93" t="s">
        <v>57</v>
      </c>
      <c r="F72" s="94">
        <v>0</v>
      </c>
      <c r="G72" s="94">
        <v>0</v>
      </c>
      <c r="H72" s="94"/>
    </row>
    <row r="73" spans="1:8" ht="12.75" hidden="1">
      <c r="A73" s="89"/>
      <c r="B73" s="97"/>
      <c r="C73" s="92"/>
      <c r="D73" s="208"/>
      <c r="E73" s="93"/>
      <c r="F73" s="94"/>
      <c r="G73" s="94"/>
      <c r="H73" s="94"/>
    </row>
    <row r="74" spans="1:9" s="73" customFormat="1" ht="38.25">
      <c r="A74" s="106" t="s">
        <v>494</v>
      </c>
      <c r="B74" s="97" t="s">
        <v>1</v>
      </c>
      <c r="C74" s="93" t="s">
        <v>78</v>
      </c>
      <c r="D74" s="208" t="s">
        <v>415</v>
      </c>
      <c r="E74" s="93"/>
      <c r="F74" s="94">
        <f>F76</f>
        <v>1000</v>
      </c>
      <c r="G74" s="94">
        <f>G76</f>
        <v>1000</v>
      </c>
      <c r="H74" s="94">
        <f>H76</f>
        <v>0</v>
      </c>
      <c r="I74" s="74"/>
    </row>
    <row r="75" spans="1:9" s="73" customFormat="1" ht="12.75">
      <c r="A75" s="218" t="s">
        <v>412</v>
      </c>
      <c r="B75" s="97"/>
      <c r="C75" s="93"/>
      <c r="D75" s="208" t="s">
        <v>416</v>
      </c>
      <c r="E75" s="93"/>
      <c r="F75" s="94"/>
      <c r="G75" s="94"/>
      <c r="H75" s="94"/>
      <c r="I75" s="74"/>
    </row>
    <row r="76" spans="1:8" s="73" customFormat="1" ht="12.75">
      <c r="A76" s="96" t="s">
        <v>50</v>
      </c>
      <c r="B76" s="97" t="s">
        <v>1</v>
      </c>
      <c r="C76" s="93" t="s">
        <v>78</v>
      </c>
      <c r="D76" s="208" t="s">
        <v>416</v>
      </c>
      <c r="E76" s="93" t="s">
        <v>51</v>
      </c>
      <c r="F76" s="94">
        <f aca="true" t="shared" si="7" ref="F76:H77">F77</f>
        <v>1000</v>
      </c>
      <c r="G76" s="94">
        <f t="shared" si="7"/>
        <v>1000</v>
      </c>
      <c r="H76" s="94">
        <f t="shared" si="7"/>
        <v>0</v>
      </c>
    </row>
    <row r="77" spans="1:8" s="73" customFormat="1" ht="25.5">
      <c r="A77" s="96" t="s">
        <v>52</v>
      </c>
      <c r="B77" s="97" t="s">
        <v>1</v>
      </c>
      <c r="C77" s="93" t="s">
        <v>78</v>
      </c>
      <c r="D77" s="213" t="str">
        <f>D76</f>
        <v>79 5 02 90160</v>
      </c>
      <c r="E77" s="93" t="s">
        <v>53</v>
      </c>
      <c r="F77" s="94">
        <f t="shared" si="7"/>
        <v>1000</v>
      </c>
      <c r="G77" s="94">
        <f t="shared" si="7"/>
        <v>1000</v>
      </c>
      <c r="H77" s="94">
        <f t="shared" si="7"/>
        <v>0</v>
      </c>
    </row>
    <row r="78" spans="1:8" s="73" customFormat="1" ht="11.25" customHeight="1">
      <c r="A78" s="96" t="s">
        <v>56</v>
      </c>
      <c r="B78" s="97" t="s">
        <v>1</v>
      </c>
      <c r="C78" s="93" t="s">
        <v>78</v>
      </c>
      <c r="D78" s="213" t="str">
        <f>D77</f>
        <v>79 5 02 90160</v>
      </c>
      <c r="E78" s="93" t="s">
        <v>57</v>
      </c>
      <c r="F78" s="94">
        <v>1000</v>
      </c>
      <c r="G78" s="94">
        <v>1000</v>
      </c>
      <c r="H78" s="94">
        <v>0</v>
      </c>
    </row>
    <row r="79" spans="1:8" s="73" customFormat="1" ht="0.75" customHeight="1" hidden="1">
      <c r="A79" s="96"/>
      <c r="B79" s="97"/>
      <c r="C79" s="92"/>
      <c r="D79" s="98"/>
      <c r="E79" s="93"/>
      <c r="F79" s="94"/>
      <c r="G79" s="94"/>
      <c r="H79" s="94"/>
    </row>
    <row r="80" spans="1:8" s="73" customFormat="1" ht="38.25" hidden="1">
      <c r="A80" s="96" t="s">
        <v>360</v>
      </c>
      <c r="B80" s="97" t="s">
        <v>1</v>
      </c>
      <c r="C80" s="93" t="s">
        <v>78</v>
      </c>
      <c r="D80" s="93" t="s">
        <v>79</v>
      </c>
      <c r="E80" s="93"/>
      <c r="F80" s="94">
        <f>F81</f>
        <v>0</v>
      </c>
      <c r="G80" s="94"/>
      <c r="H80" s="94"/>
    </row>
    <row r="81" spans="1:8" s="73" customFormat="1" ht="12.75" hidden="1">
      <c r="A81" s="96" t="s">
        <v>50</v>
      </c>
      <c r="B81" s="97" t="s">
        <v>1</v>
      </c>
      <c r="C81" s="93" t="s">
        <v>78</v>
      </c>
      <c r="D81" s="93" t="s">
        <v>364</v>
      </c>
      <c r="E81" s="93" t="s">
        <v>51</v>
      </c>
      <c r="F81" s="94">
        <f>F82</f>
        <v>0</v>
      </c>
      <c r="G81" s="94"/>
      <c r="H81" s="94"/>
    </row>
    <row r="82" spans="1:8" s="73" customFormat="1" ht="12.75" hidden="1">
      <c r="A82" s="96" t="s">
        <v>52</v>
      </c>
      <c r="B82" s="97" t="s">
        <v>1</v>
      </c>
      <c r="C82" s="93" t="s">
        <v>78</v>
      </c>
      <c r="D82" s="98" t="str">
        <f>D81</f>
        <v>79 5 05 90190</v>
      </c>
      <c r="E82" s="93" t="s">
        <v>53</v>
      </c>
      <c r="F82" s="94">
        <f>F83</f>
        <v>0</v>
      </c>
      <c r="G82" s="94"/>
      <c r="H82" s="94"/>
    </row>
    <row r="83" spans="1:8" s="73" customFormat="1" ht="12.75" hidden="1">
      <c r="A83" s="96" t="s">
        <v>56</v>
      </c>
      <c r="B83" s="97" t="s">
        <v>1</v>
      </c>
      <c r="C83" s="93" t="s">
        <v>78</v>
      </c>
      <c r="D83" s="98" t="str">
        <f>D82</f>
        <v>79 5 05 90190</v>
      </c>
      <c r="E83" s="93" t="s">
        <v>57</v>
      </c>
      <c r="F83" s="94">
        <v>0</v>
      </c>
      <c r="G83" s="94"/>
      <c r="H83" s="94"/>
    </row>
    <row r="84" spans="1:8" s="73" customFormat="1" ht="9.75" customHeight="1">
      <c r="A84" s="96"/>
      <c r="B84" s="97"/>
      <c r="C84" s="92"/>
      <c r="D84" s="98"/>
      <c r="E84" s="93"/>
      <c r="F84" s="94"/>
      <c r="G84" s="94"/>
      <c r="H84" s="94"/>
    </row>
    <row r="85" spans="1:8" ht="30" customHeight="1" hidden="1">
      <c r="A85" s="89"/>
      <c r="B85" s="97"/>
      <c r="C85" s="92"/>
      <c r="D85" s="93"/>
      <c r="E85" s="93"/>
      <c r="F85" s="94"/>
      <c r="G85" s="94"/>
      <c r="H85" s="94"/>
    </row>
    <row r="86" spans="1:8" ht="12.75">
      <c r="A86" s="95" t="s">
        <v>254</v>
      </c>
      <c r="B86" s="102" t="s">
        <v>21</v>
      </c>
      <c r="C86" s="101" t="s">
        <v>255</v>
      </c>
      <c r="D86" s="102"/>
      <c r="E86" s="102"/>
      <c r="F86" s="103">
        <f>F98+F104+F88</f>
        <v>3880500</v>
      </c>
      <c r="G86" s="103">
        <f>G98+G104+G88</f>
        <v>4008849.95</v>
      </c>
      <c r="H86" s="103">
        <f>H98+H104+H88</f>
        <v>4145225.88</v>
      </c>
    </row>
    <row r="87" spans="1:8" ht="12.75">
      <c r="A87" s="95"/>
      <c r="B87" s="102"/>
      <c r="C87" s="101"/>
      <c r="D87" s="102"/>
      <c r="E87" s="102"/>
      <c r="F87" s="103"/>
      <c r="G87" s="103"/>
      <c r="H87" s="103"/>
    </row>
    <row r="88" spans="1:8" ht="12.75">
      <c r="A88" s="238" t="s">
        <v>498</v>
      </c>
      <c r="B88" s="93" t="s">
        <v>21</v>
      </c>
      <c r="C88" s="92" t="s">
        <v>497</v>
      </c>
      <c r="D88" s="93" t="s">
        <v>500</v>
      </c>
      <c r="E88" s="93"/>
      <c r="F88" s="94">
        <f aca="true" t="shared" si="8" ref="F88:H89">F89</f>
        <v>65800</v>
      </c>
      <c r="G88" s="94">
        <f t="shared" si="8"/>
        <v>65800</v>
      </c>
      <c r="H88" s="94">
        <f t="shared" si="8"/>
        <v>65800</v>
      </c>
    </row>
    <row r="89" spans="1:8" ht="12.75">
      <c r="A89" s="89" t="s">
        <v>37</v>
      </c>
      <c r="B89" s="90" t="s">
        <v>1</v>
      </c>
      <c r="C89" s="93" t="s">
        <v>497</v>
      </c>
      <c r="D89" s="93" t="s">
        <v>499</v>
      </c>
      <c r="E89" s="93"/>
      <c r="F89" s="94">
        <f t="shared" si="8"/>
        <v>65800</v>
      </c>
      <c r="G89" s="94">
        <f t="shared" si="8"/>
        <v>65800</v>
      </c>
      <c r="H89" s="94">
        <f t="shared" si="8"/>
        <v>65800</v>
      </c>
    </row>
    <row r="90" spans="1:8" ht="51">
      <c r="A90" s="89" t="s">
        <v>38</v>
      </c>
      <c r="B90" s="90" t="s">
        <v>1</v>
      </c>
      <c r="C90" s="93" t="s">
        <v>497</v>
      </c>
      <c r="D90" s="93" t="s">
        <v>499</v>
      </c>
      <c r="E90" s="93" t="s">
        <v>39</v>
      </c>
      <c r="F90" s="94">
        <f>F91+F94</f>
        <v>65800</v>
      </c>
      <c r="G90" s="94">
        <f>G91+G94</f>
        <v>65800</v>
      </c>
      <c r="H90" s="94">
        <f>H91+H94</f>
        <v>65800</v>
      </c>
    </row>
    <row r="91" spans="1:8" ht="25.5">
      <c r="A91" s="89" t="s">
        <v>40</v>
      </c>
      <c r="B91" s="90" t="s">
        <v>1</v>
      </c>
      <c r="C91" s="93" t="s">
        <v>497</v>
      </c>
      <c r="D91" s="93" t="s">
        <v>499</v>
      </c>
      <c r="E91" s="93" t="s">
        <v>41</v>
      </c>
      <c r="F91" s="94">
        <f>F92+F93</f>
        <v>62510</v>
      </c>
      <c r="G91" s="94">
        <f>G92+G93</f>
        <v>62510</v>
      </c>
      <c r="H91" s="94">
        <f>H92+H93</f>
        <v>62510</v>
      </c>
    </row>
    <row r="92" spans="1:8" ht="25.5">
      <c r="A92" s="89" t="s">
        <v>48</v>
      </c>
      <c r="B92" s="90" t="s">
        <v>1</v>
      </c>
      <c r="C92" s="93" t="s">
        <v>497</v>
      </c>
      <c r="D92" s="93" t="s">
        <v>499</v>
      </c>
      <c r="E92" s="93" t="s">
        <v>43</v>
      </c>
      <c r="F92" s="94">
        <v>48010.75</v>
      </c>
      <c r="G92" s="94">
        <v>48010.75</v>
      </c>
      <c r="H92" s="94">
        <v>48010.75</v>
      </c>
    </row>
    <row r="93" spans="1:8" ht="39" customHeight="1">
      <c r="A93" s="89" t="s">
        <v>44</v>
      </c>
      <c r="B93" s="90" t="s">
        <v>1</v>
      </c>
      <c r="C93" s="93" t="s">
        <v>497</v>
      </c>
      <c r="D93" s="93" t="s">
        <v>499</v>
      </c>
      <c r="E93" s="93" t="s">
        <v>45</v>
      </c>
      <c r="F93" s="94">
        <v>14499.25</v>
      </c>
      <c r="G93" s="94">
        <v>14499.25</v>
      </c>
      <c r="H93" s="94">
        <v>14499.25</v>
      </c>
    </row>
    <row r="94" spans="1:8" ht="19.5" customHeight="1">
      <c r="A94" s="96" t="s">
        <v>50</v>
      </c>
      <c r="B94" s="90" t="s">
        <v>1</v>
      </c>
      <c r="C94" s="93" t="s">
        <v>497</v>
      </c>
      <c r="D94" s="93" t="s">
        <v>499</v>
      </c>
      <c r="E94" s="93" t="s">
        <v>51</v>
      </c>
      <c r="F94" s="94">
        <f aca="true" t="shared" si="9" ref="F94:H95">F95</f>
        <v>3290</v>
      </c>
      <c r="G94" s="94">
        <f t="shared" si="9"/>
        <v>3290</v>
      </c>
      <c r="H94" s="94">
        <f t="shared" si="9"/>
        <v>3290</v>
      </c>
    </row>
    <row r="95" spans="1:8" ht="16.5" customHeight="1">
      <c r="A95" s="96" t="s">
        <v>52</v>
      </c>
      <c r="B95" s="90" t="s">
        <v>1</v>
      </c>
      <c r="C95" s="93" t="s">
        <v>497</v>
      </c>
      <c r="D95" s="93" t="s">
        <v>499</v>
      </c>
      <c r="E95" s="93" t="s">
        <v>53</v>
      </c>
      <c r="F95" s="94">
        <f t="shared" si="9"/>
        <v>3290</v>
      </c>
      <c r="G95" s="94">
        <f t="shared" si="9"/>
        <v>3290</v>
      </c>
      <c r="H95" s="94">
        <f t="shared" si="9"/>
        <v>3290</v>
      </c>
    </row>
    <row r="96" spans="1:8" ht="21.75" customHeight="1">
      <c r="A96" s="96" t="s">
        <v>56</v>
      </c>
      <c r="B96" s="90" t="s">
        <v>1</v>
      </c>
      <c r="C96" s="93" t="s">
        <v>497</v>
      </c>
      <c r="D96" s="93" t="s">
        <v>499</v>
      </c>
      <c r="E96" s="93" t="s">
        <v>57</v>
      </c>
      <c r="F96" s="94">
        <v>3290</v>
      </c>
      <c r="G96" s="94">
        <v>3290</v>
      </c>
      <c r="H96" s="94">
        <v>3290</v>
      </c>
    </row>
    <row r="97" spans="1:8" ht="12.75">
      <c r="A97" s="220" t="s">
        <v>417</v>
      </c>
      <c r="B97" s="102"/>
      <c r="C97" s="101"/>
      <c r="D97" s="208" t="s">
        <v>420</v>
      </c>
      <c r="E97" s="102"/>
      <c r="F97" s="103"/>
      <c r="G97" s="103"/>
      <c r="H97" s="103"/>
    </row>
    <row r="98" spans="1:8" ht="12.75">
      <c r="A98" s="89" t="s">
        <v>81</v>
      </c>
      <c r="B98" s="93" t="s">
        <v>21</v>
      </c>
      <c r="C98" s="92" t="s">
        <v>80</v>
      </c>
      <c r="D98" s="208" t="s">
        <v>418</v>
      </c>
      <c r="E98" s="93"/>
      <c r="F98" s="94">
        <f>F99</f>
        <v>3743700</v>
      </c>
      <c r="G98" s="94">
        <f aca="true" t="shared" si="10" ref="G98:H101">G99</f>
        <v>3879800</v>
      </c>
      <c r="H98" s="94">
        <f t="shared" si="10"/>
        <v>4014400</v>
      </c>
    </row>
    <row r="99" spans="1:8" ht="12.75">
      <c r="A99" s="89" t="s">
        <v>419</v>
      </c>
      <c r="B99" s="93" t="s">
        <v>21</v>
      </c>
      <c r="C99" s="92" t="s">
        <v>80</v>
      </c>
      <c r="D99" s="208" t="s">
        <v>443</v>
      </c>
      <c r="E99" s="93"/>
      <c r="F99" s="94">
        <f>F100</f>
        <v>3743700</v>
      </c>
      <c r="G99" s="94">
        <f t="shared" si="10"/>
        <v>3879800</v>
      </c>
      <c r="H99" s="94">
        <f t="shared" si="10"/>
        <v>4014400</v>
      </c>
    </row>
    <row r="100" spans="1:8" ht="12.75">
      <c r="A100" s="96" t="s">
        <v>50</v>
      </c>
      <c r="B100" s="97" t="s">
        <v>1</v>
      </c>
      <c r="C100" s="107" t="str">
        <f>C99</f>
        <v>0409</v>
      </c>
      <c r="D100" s="208" t="s">
        <v>443</v>
      </c>
      <c r="E100" s="93" t="s">
        <v>51</v>
      </c>
      <c r="F100" s="94">
        <f>F101</f>
        <v>3743700</v>
      </c>
      <c r="G100" s="94">
        <f t="shared" si="10"/>
        <v>3879800</v>
      </c>
      <c r="H100" s="94">
        <f t="shared" si="10"/>
        <v>4014400</v>
      </c>
    </row>
    <row r="101" spans="1:8" ht="25.5">
      <c r="A101" s="96" t="s">
        <v>52</v>
      </c>
      <c r="B101" s="97" t="s">
        <v>1</v>
      </c>
      <c r="C101" s="107" t="str">
        <f>C100</f>
        <v>0409</v>
      </c>
      <c r="D101" s="208" t="s">
        <v>443</v>
      </c>
      <c r="E101" s="93" t="s">
        <v>53</v>
      </c>
      <c r="F101" s="94">
        <f>F102</f>
        <v>3743700</v>
      </c>
      <c r="G101" s="94">
        <f t="shared" si="10"/>
        <v>3879800</v>
      </c>
      <c r="H101" s="94">
        <f t="shared" si="10"/>
        <v>4014400</v>
      </c>
    </row>
    <row r="102" spans="1:8" ht="25.5">
      <c r="A102" s="96" t="s">
        <v>56</v>
      </c>
      <c r="B102" s="97" t="s">
        <v>1</v>
      </c>
      <c r="C102" s="98" t="str">
        <f>C101</f>
        <v>0409</v>
      </c>
      <c r="D102" s="208" t="s">
        <v>443</v>
      </c>
      <c r="E102" s="93" t="s">
        <v>57</v>
      </c>
      <c r="F102" s="94">
        <f>'прил 2 Доходы 2024-2026'!C33</f>
        <v>3743700</v>
      </c>
      <c r="G102" s="94">
        <f>'прил 2 Доходы 2024-2026'!D33</f>
        <v>3879800</v>
      </c>
      <c r="H102" s="94">
        <f>'прил 2 Доходы 2024-2026'!E33</f>
        <v>4014400</v>
      </c>
    </row>
    <row r="103" spans="1:9" s="16" customFormat="1" ht="12.75">
      <c r="A103" s="96"/>
      <c r="B103" s="97"/>
      <c r="C103" s="98"/>
      <c r="D103" s="93"/>
      <c r="E103" s="93"/>
      <c r="F103" s="94"/>
      <c r="G103" s="94"/>
      <c r="H103" s="94"/>
      <c r="I103"/>
    </row>
    <row r="104" spans="1:8" ht="12.75">
      <c r="A104" s="218" t="s">
        <v>253</v>
      </c>
      <c r="B104" s="93" t="s">
        <v>21</v>
      </c>
      <c r="C104" s="92" t="s">
        <v>252</v>
      </c>
      <c r="D104" s="93" t="s">
        <v>421</v>
      </c>
      <c r="E104" s="93"/>
      <c r="F104" s="94">
        <f>F106</f>
        <v>71000</v>
      </c>
      <c r="G104" s="94">
        <f>G106</f>
        <v>63249.95</v>
      </c>
      <c r="H104" s="94">
        <f>H106</f>
        <v>65025.88</v>
      </c>
    </row>
    <row r="105" spans="1:8" ht="25.5">
      <c r="A105" s="218" t="s">
        <v>445</v>
      </c>
      <c r="B105" s="93" t="s">
        <v>21</v>
      </c>
      <c r="C105" s="92" t="s">
        <v>252</v>
      </c>
      <c r="D105" s="93" t="s">
        <v>422</v>
      </c>
      <c r="E105" s="93"/>
      <c r="F105" s="94"/>
      <c r="G105" s="94"/>
      <c r="H105" s="94"/>
    </row>
    <row r="106" spans="1:8" ht="12.75">
      <c r="A106" s="96" t="s">
        <v>50</v>
      </c>
      <c r="B106" s="97" t="s">
        <v>1</v>
      </c>
      <c r="C106" s="107" t="str">
        <f>C104</f>
        <v>0412</v>
      </c>
      <c r="D106" s="98" t="str">
        <f>D105</f>
        <v>91 4 08 90190</v>
      </c>
      <c r="E106" s="93" t="s">
        <v>51</v>
      </c>
      <c r="F106" s="94">
        <f aca="true" t="shared" si="11" ref="F106:H107">F107</f>
        <v>71000</v>
      </c>
      <c r="G106" s="94">
        <f t="shared" si="11"/>
        <v>63249.95</v>
      </c>
      <c r="H106" s="94">
        <f t="shared" si="11"/>
        <v>65025.88</v>
      </c>
    </row>
    <row r="107" spans="1:8" ht="25.5">
      <c r="A107" s="96" t="s">
        <v>52</v>
      </c>
      <c r="B107" s="97" t="s">
        <v>1</v>
      </c>
      <c r="C107" s="107" t="str">
        <f>C106</f>
        <v>0412</v>
      </c>
      <c r="D107" s="98" t="str">
        <f>D106</f>
        <v>91 4 08 90190</v>
      </c>
      <c r="E107" s="93" t="s">
        <v>53</v>
      </c>
      <c r="F107" s="94">
        <f t="shared" si="11"/>
        <v>71000</v>
      </c>
      <c r="G107" s="94">
        <f t="shared" si="11"/>
        <v>63249.95</v>
      </c>
      <c r="H107" s="94">
        <f t="shared" si="11"/>
        <v>65025.88</v>
      </c>
    </row>
    <row r="108" spans="1:8" ht="25.5">
      <c r="A108" s="96" t="s">
        <v>56</v>
      </c>
      <c r="B108" s="97" t="s">
        <v>1</v>
      </c>
      <c r="C108" s="98" t="str">
        <f>C107</f>
        <v>0412</v>
      </c>
      <c r="D108" s="98" t="str">
        <f>D107</f>
        <v>91 4 08 90190</v>
      </c>
      <c r="E108" s="93" t="s">
        <v>57</v>
      </c>
      <c r="F108" s="94">
        <v>71000</v>
      </c>
      <c r="G108" s="94">
        <f>71000-6429.9-1320.15</f>
        <v>63249.95</v>
      </c>
      <c r="H108" s="94">
        <f>71000-5974.12</f>
        <v>65025.88</v>
      </c>
    </row>
    <row r="109" spans="1:8" ht="12.75">
      <c r="A109" s="96"/>
      <c r="B109" s="97"/>
      <c r="C109" s="98"/>
      <c r="D109" s="98"/>
      <c r="E109" s="93"/>
      <c r="F109" s="94"/>
      <c r="G109" s="94"/>
      <c r="H109" s="94"/>
    </row>
    <row r="110" spans="1:8" ht="12" customHeight="1">
      <c r="A110" s="99" t="s">
        <v>425</v>
      </c>
      <c r="B110" s="21" t="s">
        <v>21</v>
      </c>
      <c r="C110" s="93" t="s">
        <v>283</v>
      </c>
      <c r="D110" s="93"/>
      <c r="E110" s="93"/>
      <c r="F110" s="94">
        <f>F118+F113</f>
        <v>1032442.54</v>
      </c>
      <c r="G110" s="94">
        <f>G118+G113</f>
        <v>647900</v>
      </c>
      <c r="H110" s="94">
        <f>H118+H113</f>
        <v>1179413.2</v>
      </c>
    </row>
    <row r="111" spans="1:8" ht="0.75" customHeight="1" hidden="1">
      <c r="A111" s="108" t="s">
        <v>355</v>
      </c>
      <c r="B111" s="108" t="s">
        <v>21</v>
      </c>
      <c r="C111" s="98" t="s">
        <v>356</v>
      </c>
      <c r="D111" s="98"/>
      <c r="E111" s="93"/>
      <c r="F111" s="94"/>
      <c r="G111" s="94"/>
      <c r="H111" s="94"/>
    </row>
    <row r="112" spans="1:8" ht="12.75" hidden="1">
      <c r="A112" s="96" t="s">
        <v>359</v>
      </c>
      <c r="B112" s="90" t="s">
        <v>1</v>
      </c>
      <c r="C112" s="98" t="s">
        <v>356</v>
      </c>
      <c r="D112" s="93" t="s">
        <v>79</v>
      </c>
      <c r="E112" s="93"/>
      <c r="F112" s="94"/>
      <c r="G112" s="94"/>
      <c r="H112" s="94"/>
    </row>
    <row r="113" spans="1:8" ht="12.75" hidden="1">
      <c r="A113" s="96" t="s">
        <v>50</v>
      </c>
      <c r="B113" s="90" t="s">
        <v>1</v>
      </c>
      <c r="C113" s="98" t="s">
        <v>356</v>
      </c>
      <c r="D113" s="93" t="s">
        <v>357</v>
      </c>
      <c r="E113" s="93" t="s">
        <v>51</v>
      </c>
      <c r="F113" s="94">
        <f>F114</f>
        <v>0</v>
      </c>
      <c r="G113" s="94"/>
      <c r="H113" s="94"/>
    </row>
    <row r="114" spans="1:8" ht="12.75" hidden="1">
      <c r="A114" s="96" t="s">
        <v>52</v>
      </c>
      <c r="B114" s="90" t="s">
        <v>1</v>
      </c>
      <c r="C114" s="98" t="s">
        <v>356</v>
      </c>
      <c r="D114" s="98" t="str">
        <f>D113</f>
        <v>79 5 05 90200</v>
      </c>
      <c r="E114" s="93" t="s">
        <v>53</v>
      </c>
      <c r="F114" s="94">
        <f>F115</f>
        <v>0</v>
      </c>
      <c r="G114" s="94"/>
      <c r="H114" s="94"/>
    </row>
    <row r="115" spans="1:8" ht="12.75" hidden="1">
      <c r="A115" s="96" t="s">
        <v>56</v>
      </c>
      <c r="B115" s="90" t="s">
        <v>1</v>
      </c>
      <c r="C115" s="98" t="s">
        <v>356</v>
      </c>
      <c r="D115" s="98" t="str">
        <f>D114</f>
        <v>79 5 05 90200</v>
      </c>
      <c r="E115" s="93" t="s">
        <v>57</v>
      </c>
      <c r="F115" s="94">
        <v>0</v>
      </c>
      <c r="G115" s="94"/>
      <c r="H115" s="94"/>
    </row>
    <row r="116" spans="1:8" ht="12.75">
      <c r="A116" s="99" t="s">
        <v>358</v>
      </c>
      <c r="B116" s="21" t="s">
        <v>1</v>
      </c>
      <c r="C116" s="93" t="s">
        <v>208</v>
      </c>
      <c r="D116" s="93"/>
      <c r="E116" s="93"/>
      <c r="F116" s="94"/>
      <c r="G116" s="94"/>
      <c r="H116" s="94"/>
    </row>
    <row r="117" spans="1:8" ht="25.5">
      <c r="A117" s="221" t="s">
        <v>427</v>
      </c>
      <c r="B117" s="21"/>
      <c r="C117" s="93"/>
      <c r="D117" s="93" t="s">
        <v>426</v>
      </c>
      <c r="E117" s="93"/>
      <c r="F117" s="94"/>
      <c r="G117" s="94"/>
      <c r="H117" s="94"/>
    </row>
    <row r="118" spans="1:9" ht="25.5">
      <c r="A118" s="89" t="s">
        <v>207</v>
      </c>
      <c r="B118" s="97" t="s">
        <v>1</v>
      </c>
      <c r="C118" s="109" t="str">
        <f>C119</f>
        <v>0503</v>
      </c>
      <c r="D118" s="109" t="s">
        <v>424</v>
      </c>
      <c r="E118" s="108"/>
      <c r="F118" s="110">
        <f>F119+F126</f>
        <v>1032442.54</v>
      </c>
      <c r="G118" s="110">
        <f>G119+G126</f>
        <v>647900</v>
      </c>
      <c r="H118" s="110">
        <f>H119+H126</f>
        <v>1179413.2</v>
      </c>
      <c r="I118" s="16"/>
    </row>
    <row r="119" spans="1:8" ht="12.75">
      <c r="A119" s="218" t="s">
        <v>423</v>
      </c>
      <c r="B119" s="97" t="s">
        <v>1</v>
      </c>
      <c r="C119" s="109" t="s">
        <v>208</v>
      </c>
      <c r="D119" s="109" t="str">
        <f>D120</f>
        <v>91 5 09 90200</v>
      </c>
      <c r="E119" s="93"/>
      <c r="F119" s="110">
        <f>F120+F124</f>
        <v>620542.54</v>
      </c>
      <c r="G119" s="110">
        <f>G120</f>
        <v>236000</v>
      </c>
      <c r="H119" s="110">
        <f>H120</f>
        <v>767513.2</v>
      </c>
    </row>
    <row r="120" spans="1:8" ht="12.75">
      <c r="A120" s="96" t="s">
        <v>50</v>
      </c>
      <c r="B120" s="97" t="s">
        <v>1</v>
      </c>
      <c r="C120" s="93" t="s">
        <v>208</v>
      </c>
      <c r="D120" s="93" t="s">
        <v>393</v>
      </c>
      <c r="E120" s="93" t="s">
        <v>51</v>
      </c>
      <c r="F120" s="110">
        <f>F121</f>
        <v>611542.54</v>
      </c>
      <c r="G120" s="110">
        <f>G121</f>
        <v>236000</v>
      </c>
      <c r="H120" s="110">
        <f>H121</f>
        <v>767513.2</v>
      </c>
    </row>
    <row r="121" spans="1:8" ht="25.5">
      <c r="A121" s="96" t="s">
        <v>52</v>
      </c>
      <c r="B121" s="97" t="s">
        <v>1</v>
      </c>
      <c r="C121" s="93" t="s">
        <v>208</v>
      </c>
      <c r="D121" s="93" t="s">
        <v>393</v>
      </c>
      <c r="E121" s="93" t="s">
        <v>53</v>
      </c>
      <c r="F121" s="110">
        <f>F123+F122</f>
        <v>611542.54</v>
      </c>
      <c r="G121" s="110">
        <f>G123+G122</f>
        <v>236000</v>
      </c>
      <c r="H121" s="110">
        <f>H123+H122</f>
        <v>767513.2</v>
      </c>
    </row>
    <row r="122" spans="1:8" ht="25.5">
      <c r="A122" s="96" t="s">
        <v>56</v>
      </c>
      <c r="B122" s="97" t="s">
        <v>1</v>
      </c>
      <c r="C122" s="93" t="s">
        <v>208</v>
      </c>
      <c r="D122" s="93" t="s">
        <v>393</v>
      </c>
      <c r="E122" s="93" t="s">
        <v>57</v>
      </c>
      <c r="F122" s="110">
        <f>710205.58-398663.04</f>
        <v>311542.54</v>
      </c>
      <c r="G122" s="110">
        <v>6000</v>
      </c>
      <c r="H122" s="110">
        <f>544013.2-11500</f>
        <v>532513.2</v>
      </c>
    </row>
    <row r="123" spans="1:8" ht="12.75">
      <c r="A123" s="89" t="s">
        <v>376</v>
      </c>
      <c r="B123" s="97" t="s">
        <v>1</v>
      </c>
      <c r="C123" s="93" t="s">
        <v>208</v>
      </c>
      <c r="D123" s="93" t="s">
        <v>393</v>
      </c>
      <c r="E123" s="93" t="s">
        <v>375</v>
      </c>
      <c r="F123" s="110">
        <v>300000</v>
      </c>
      <c r="G123" s="110">
        <v>230000</v>
      </c>
      <c r="H123" s="110">
        <v>235000</v>
      </c>
    </row>
    <row r="124" spans="1:8" ht="12.75">
      <c r="A124" s="89" t="s">
        <v>284</v>
      </c>
      <c r="B124" s="97" t="str">
        <f>B123</f>
        <v>О45</v>
      </c>
      <c r="C124" s="98" t="str">
        <f>C123</f>
        <v>0503</v>
      </c>
      <c r="D124" s="98" t="str">
        <f>D123</f>
        <v>91 5 09 90200</v>
      </c>
      <c r="E124" s="98">
        <v>350</v>
      </c>
      <c r="F124" s="110">
        <v>9000</v>
      </c>
      <c r="G124" s="110">
        <v>0</v>
      </c>
      <c r="H124" s="110">
        <v>0</v>
      </c>
    </row>
    <row r="125" spans="1:8" ht="12.75">
      <c r="A125" s="89"/>
      <c r="B125" s="97"/>
      <c r="C125" s="98"/>
      <c r="D125" s="98"/>
      <c r="E125" s="98"/>
      <c r="F125" s="110"/>
      <c r="G125" s="110"/>
      <c r="H125" s="110"/>
    </row>
    <row r="126" spans="1:8" ht="25.5">
      <c r="A126" s="89" t="s">
        <v>483</v>
      </c>
      <c r="B126" s="90" t="s">
        <v>1</v>
      </c>
      <c r="C126" s="109" t="s">
        <v>208</v>
      </c>
      <c r="D126" s="109" t="s">
        <v>442</v>
      </c>
      <c r="E126" s="93"/>
      <c r="F126" s="110">
        <f aca="true" t="shared" si="12" ref="F126:H128">F127</f>
        <v>411900</v>
      </c>
      <c r="G126" s="110">
        <f t="shared" si="12"/>
        <v>411900</v>
      </c>
      <c r="H126" s="110">
        <f t="shared" si="12"/>
        <v>411900</v>
      </c>
    </row>
    <row r="127" spans="1:8" ht="12.75">
      <c r="A127" s="96" t="s">
        <v>50</v>
      </c>
      <c r="B127" s="90" t="s">
        <v>1</v>
      </c>
      <c r="C127" s="93" t="s">
        <v>208</v>
      </c>
      <c r="D127" s="98" t="str">
        <f>D126</f>
        <v>91 5 09 S2370</v>
      </c>
      <c r="E127" s="93" t="s">
        <v>51</v>
      </c>
      <c r="F127" s="110">
        <f t="shared" si="12"/>
        <v>411900</v>
      </c>
      <c r="G127" s="110">
        <f t="shared" si="12"/>
        <v>411900</v>
      </c>
      <c r="H127" s="110">
        <f t="shared" si="12"/>
        <v>411900</v>
      </c>
    </row>
    <row r="128" spans="1:8" ht="25.5">
      <c r="A128" s="96" t="s">
        <v>52</v>
      </c>
      <c r="B128" s="90" t="s">
        <v>1</v>
      </c>
      <c r="C128" s="93" t="s">
        <v>208</v>
      </c>
      <c r="D128" s="98" t="str">
        <f>D127</f>
        <v>91 5 09 S2370</v>
      </c>
      <c r="E128" s="93" t="s">
        <v>53</v>
      </c>
      <c r="F128" s="110">
        <f t="shared" si="12"/>
        <v>411900</v>
      </c>
      <c r="G128" s="110">
        <f t="shared" si="12"/>
        <v>411900</v>
      </c>
      <c r="H128" s="110">
        <f t="shared" si="12"/>
        <v>411900</v>
      </c>
    </row>
    <row r="129" spans="1:8" ht="25.5">
      <c r="A129" s="89" t="s">
        <v>209</v>
      </c>
      <c r="B129" s="90" t="s">
        <v>1</v>
      </c>
      <c r="C129" s="93" t="s">
        <v>208</v>
      </c>
      <c r="D129" s="98" t="str">
        <f>D128</f>
        <v>91 5 09 S2370</v>
      </c>
      <c r="E129" s="93" t="s">
        <v>57</v>
      </c>
      <c r="F129" s="110">
        <v>411900</v>
      </c>
      <c r="G129" s="110">
        <v>411900</v>
      </c>
      <c r="H129" s="110">
        <v>411900</v>
      </c>
    </row>
    <row r="130" spans="1:8" ht="12.75">
      <c r="A130" s="89"/>
      <c r="B130" s="97"/>
      <c r="C130" s="98"/>
      <c r="D130" s="98"/>
      <c r="E130" s="98"/>
      <c r="F130" s="110"/>
      <c r="G130" s="110"/>
      <c r="H130" s="110"/>
    </row>
    <row r="131" spans="1:8" ht="12.75">
      <c r="A131" s="95" t="s">
        <v>82</v>
      </c>
      <c r="B131" s="97" t="s">
        <v>1</v>
      </c>
      <c r="C131" s="93" t="s">
        <v>83</v>
      </c>
      <c r="D131" s="93"/>
      <c r="E131" s="93"/>
      <c r="F131" s="94">
        <f>F132</f>
        <v>540000</v>
      </c>
      <c r="G131" s="94">
        <f aca="true" t="shared" si="13" ref="G131:H136">G132</f>
        <v>540000</v>
      </c>
      <c r="H131" s="94">
        <f t="shared" si="13"/>
        <v>540000</v>
      </c>
    </row>
    <row r="132" spans="1:13" ht="12.75">
      <c r="A132" s="96" t="s">
        <v>85</v>
      </c>
      <c r="B132" s="97" t="s">
        <v>1</v>
      </c>
      <c r="C132" s="93" t="s">
        <v>86</v>
      </c>
      <c r="D132" s="93"/>
      <c r="E132" s="93"/>
      <c r="F132" s="94">
        <f>F134</f>
        <v>540000</v>
      </c>
      <c r="G132" s="94">
        <f>G134</f>
        <v>540000</v>
      </c>
      <c r="H132" s="94">
        <f>H134</f>
        <v>540000</v>
      </c>
      <c r="M132" s="4"/>
    </row>
    <row r="133" spans="1:13" ht="12.75">
      <c r="A133" s="96" t="s">
        <v>87</v>
      </c>
      <c r="B133" s="97" t="s">
        <v>1</v>
      </c>
      <c r="C133" s="93" t="s">
        <v>86</v>
      </c>
      <c r="D133" s="93" t="s">
        <v>36</v>
      </c>
      <c r="E133" s="93"/>
      <c r="F133" s="94"/>
      <c r="G133" s="94"/>
      <c r="H133" s="94"/>
      <c r="M133" s="4"/>
    </row>
    <row r="134" spans="1:8" ht="38.25">
      <c r="A134" s="89" t="s">
        <v>428</v>
      </c>
      <c r="B134" s="97" t="s">
        <v>1</v>
      </c>
      <c r="C134" s="93" t="s">
        <v>86</v>
      </c>
      <c r="D134" s="93" t="s">
        <v>394</v>
      </c>
      <c r="E134" s="93"/>
      <c r="F134" s="94">
        <f>F135</f>
        <v>540000</v>
      </c>
      <c r="G134" s="94">
        <f t="shared" si="13"/>
        <v>540000</v>
      </c>
      <c r="H134" s="94">
        <f t="shared" si="13"/>
        <v>540000</v>
      </c>
    </row>
    <row r="135" spans="1:8" ht="12.75">
      <c r="A135" s="96" t="s">
        <v>88</v>
      </c>
      <c r="B135" s="97" t="s">
        <v>1</v>
      </c>
      <c r="C135" s="93" t="s">
        <v>86</v>
      </c>
      <c r="D135" s="93" t="s">
        <v>394</v>
      </c>
      <c r="E135" s="93" t="s">
        <v>89</v>
      </c>
      <c r="F135" s="94">
        <f>F136</f>
        <v>540000</v>
      </c>
      <c r="G135" s="94">
        <f t="shared" si="13"/>
        <v>540000</v>
      </c>
      <c r="H135" s="94">
        <f t="shared" si="13"/>
        <v>540000</v>
      </c>
    </row>
    <row r="136" spans="1:8" ht="12.75">
      <c r="A136" s="96" t="s">
        <v>90</v>
      </c>
      <c r="B136" s="97" t="s">
        <v>1</v>
      </c>
      <c r="C136" s="93" t="s">
        <v>86</v>
      </c>
      <c r="D136" s="93" t="s">
        <v>394</v>
      </c>
      <c r="E136" s="93" t="s">
        <v>91</v>
      </c>
      <c r="F136" s="94">
        <f>F137</f>
        <v>540000</v>
      </c>
      <c r="G136" s="94">
        <f t="shared" si="13"/>
        <v>540000</v>
      </c>
      <c r="H136" s="94">
        <f t="shared" si="13"/>
        <v>540000</v>
      </c>
    </row>
    <row r="137" spans="1:8" ht="12.75">
      <c r="A137" s="96" t="s">
        <v>92</v>
      </c>
      <c r="B137" s="97" t="s">
        <v>1</v>
      </c>
      <c r="C137" s="93" t="s">
        <v>86</v>
      </c>
      <c r="D137" s="93" t="s">
        <v>394</v>
      </c>
      <c r="E137" s="93" t="s">
        <v>93</v>
      </c>
      <c r="F137" s="94">
        <v>540000</v>
      </c>
      <c r="G137" s="94">
        <v>540000</v>
      </c>
      <c r="H137" s="94">
        <v>540000</v>
      </c>
    </row>
    <row r="138" spans="1:8" ht="12.75">
      <c r="A138" s="96"/>
      <c r="B138" s="97"/>
      <c r="C138" s="93"/>
      <c r="D138" s="93"/>
      <c r="E138" s="93"/>
      <c r="F138" s="94"/>
      <c r="G138" s="94"/>
      <c r="H138" s="94"/>
    </row>
    <row r="139" spans="1:9" s="16" customFormat="1" ht="12.75">
      <c r="A139" s="95" t="s">
        <v>94</v>
      </c>
      <c r="B139" s="97" t="s">
        <v>1</v>
      </c>
      <c r="C139" s="93" t="s">
        <v>287</v>
      </c>
      <c r="D139" s="93"/>
      <c r="E139" s="93"/>
      <c r="F139" s="94">
        <f>F143</f>
        <v>40000</v>
      </c>
      <c r="G139" s="94">
        <f>G143</f>
        <v>40000</v>
      </c>
      <c r="H139" s="94">
        <f>H143</f>
        <v>40000</v>
      </c>
      <c r="I139"/>
    </row>
    <row r="140" spans="1:9" s="16" customFormat="1" ht="12.75">
      <c r="A140" s="95" t="s">
        <v>430</v>
      </c>
      <c r="B140" s="97"/>
      <c r="C140" s="93" t="s">
        <v>429</v>
      </c>
      <c r="D140" s="93"/>
      <c r="E140" s="93"/>
      <c r="F140" s="94"/>
      <c r="G140" s="94"/>
      <c r="H140" s="94"/>
      <c r="I140"/>
    </row>
    <row r="141" spans="1:9" s="16" customFormat="1" ht="25.5" customHeight="1">
      <c r="A141" s="222" t="s">
        <v>432</v>
      </c>
      <c r="B141" s="97"/>
      <c r="C141" s="93"/>
      <c r="D141" s="93" t="s">
        <v>431</v>
      </c>
      <c r="E141" s="93"/>
      <c r="F141" s="94"/>
      <c r="G141" s="94"/>
      <c r="H141" s="94"/>
      <c r="I141"/>
    </row>
    <row r="142" spans="1:9" s="16" customFormat="1" ht="12.75">
      <c r="A142" s="96" t="s">
        <v>95</v>
      </c>
      <c r="B142" s="97"/>
      <c r="C142" s="93"/>
      <c r="D142" s="93" t="s">
        <v>395</v>
      </c>
      <c r="E142" s="93"/>
      <c r="F142" s="94"/>
      <c r="G142" s="94"/>
      <c r="H142" s="94"/>
      <c r="I142"/>
    </row>
    <row r="143" spans="1:8" ht="25.5">
      <c r="A143" s="96" t="s">
        <v>433</v>
      </c>
      <c r="B143" s="97" t="s">
        <v>1</v>
      </c>
      <c r="C143" s="98">
        <v>1102</v>
      </c>
      <c r="D143" s="93" t="s">
        <v>396</v>
      </c>
      <c r="E143" s="93"/>
      <c r="F143" s="94">
        <f>F144+F147</f>
        <v>40000</v>
      </c>
      <c r="G143" s="94">
        <f aca="true" t="shared" si="14" ref="G143:H145">G144</f>
        <v>40000</v>
      </c>
      <c r="H143" s="94">
        <f t="shared" si="14"/>
        <v>40000</v>
      </c>
    </row>
    <row r="144" spans="1:8" ht="12.75">
      <c r="A144" s="96" t="s">
        <v>50</v>
      </c>
      <c r="B144" s="97" t="s">
        <v>1</v>
      </c>
      <c r="C144" s="98">
        <f>C143</f>
        <v>1102</v>
      </c>
      <c r="D144" s="93" t="s">
        <v>396</v>
      </c>
      <c r="E144" s="93" t="s">
        <v>51</v>
      </c>
      <c r="F144" s="94">
        <f>F145</f>
        <v>40000</v>
      </c>
      <c r="G144" s="94">
        <f t="shared" si="14"/>
        <v>40000</v>
      </c>
      <c r="H144" s="94">
        <f t="shared" si="14"/>
        <v>40000</v>
      </c>
    </row>
    <row r="145" spans="1:8" ht="25.5">
      <c r="A145" s="96" t="s">
        <v>52</v>
      </c>
      <c r="B145" s="97" t="s">
        <v>1</v>
      </c>
      <c r="C145" s="98">
        <f>C144</f>
        <v>1102</v>
      </c>
      <c r="D145" s="93" t="s">
        <v>396</v>
      </c>
      <c r="E145" s="93" t="s">
        <v>53</v>
      </c>
      <c r="F145" s="94">
        <f>F146</f>
        <v>40000</v>
      </c>
      <c r="G145" s="94">
        <f t="shared" si="14"/>
        <v>40000</v>
      </c>
      <c r="H145" s="94">
        <f t="shared" si="14"/>
        <v>40000</v>
      </c>
    </row>
    <row r="146" spans="1:8" ht="14.25" customHeight="1">
      <c r="A146" s="96" t="s">
        <v>56</v>
      </c>
      <c r="B146" s="97" t="s">
        <v>1</v>
      </c>
      <c r="C146" s="98">
        <f>C145</f>
        <v>1102</v>
      </c>
      <c r="D146" s="93" t="s">
        <v>396</v>
      </c>
      <c r="E146" s="93" t="s">
        <v>57</v>
      </c>
      <c r="F146" s="94">
        <v>40000</v>
      </c>
      <c r="G146" s="94">
        <v>40000</v>
      </c>
      <c r="H146" s="94">
        <v>40000</v>
      </c>
    </row>
    <row r="147" spans="1:8" ht="12.75" hidden="1">
      <c r="A147" s="89" t="s">
        <v>284</v>
      </c>
      <c r="B147" s="97" t="s">
        <v>1</v>
      </c>
      <c r="C147" s="98">
        <f>C146</f>
        <v>1102</v>
      </c>
      <c r="D147" s="93" t="s">
        <v>396</v>
      </c>
      <c r="E147" s="93" t="s">
        <v>285</v>
      </c>
      <c r="F147" s="94">
        <v>0</v>
      </c>
      <c r="G147" s="94">
        <v>0</v>
      </c>
      <c r="H147" s="94">
        <v>0</v>
      </c>
    </row>
    <row r="148" spans="1:8" ht="12.75">
      <c r="A148" s="96"/>
      <c r="B148" s="97"/>
      <c r="C148" s="98"/>
      <c r="D148" s="93"/>
      <c r="E148" s="93"/>
      <c r="F148" s="94"/>
      <c r="G148" s="94"/>
      <c r="H148" s="94"/>
    </row>
    <row r="149" spans="1:8" ht="25.5">
      <c r="A149" s="225" t="s">
        <v>380</v>
      </c>
      <c r="B149" s="97" t="s">
        <v>1</v>
      </c>
      <c r="C149" s="98">
        <v>1300</v>
      </c>
      <c r="D149" s="93"/>
      <c r="E149" s="93"/>
      <c r="F149" s="94">
        <f>F150</f>
        <v>0</v>
      </c>
      <c r="G149" s="94">
        <f>G150</f>
        <v>1000</v>
      </c>
      <c r="H149" s="94">
        <f>H150</f>
        <v>1000</v>
      </c>
    </row>
    <row r="150" spans="1:8" ht="25.5">
      <c r="A150" s="225" t="s">
        <v>379</v>
      </c>
      <c r="B150" s="97" t="s">
        <v>1</v>
      </c>
      <c r="C150" s="98">
        <v>1301</v>
      </c>
      <c r="D150" s="93"/>
      <c r="E150" s="93"/>
      <c r="F150" s="94">
        <f>F153</f>
        <v>0</v>
      </c>
      <c r="G150" s="94">
        <f>G153</f>
        <v>1000</v>
      </c>
      <c r="H150" s="94">
        <f>H153</f>
        <v>1000</v>
      </c>
    </row>
    <row r="151" spans="1:8" ht="12.75">
      <c r="A151" s="223" t="s">
        <v>380</v>
      </c>
      <c r="B151" s="97"/>
      <c r="C151" s="98"/>
      <c r="D151" s="93" t="s">
        <v>435</v>
      </c>
      <c r="E151" s="93"/>
      <c r="F151" s="94"/>
      <c r="G151" s="94"/>
      <c r="H151" s="94"/>
    </row>
    <row r="152" spans="1:8" ht="12.75">
      <c r="A152" s="224" t="s">
        <v>434</v>
      </c>
      <c r="B152" s="97"/>
      <c r="C152" s="98"/>
      <c r="D152" s="93" t="s">
        <v>397</v>
      </c>
      <c r="E152" s="93"/>
      <c r="F152" s="94"/>
      <c r="G152" s="94"/>
      <c r="H152" s="94"/>
    </row>
    <row r="153" spans="1:8" ht="25.5">
      <c r="A153" s="223" t="s">
        <v>436</v>
      </c>
      <c r="B153" s="97" t="s">
        <v>1</v>
      </c>
      <c r="C153" s="98">
        <v>1301</v>
      </c>
      <c r="D153" s="93" t="s">
        <v>398</v>
      </c>
      <c r="E153" s="93" t="s">
        <v>382</v>
      </c>
      <c r="F153" s="94">
        <f>F154</f>
        <v>0</v>
      </c>
      <c r="G153" s="94">
        <f>G154</f>
        <v>1000</v>
      </c>
      <c r="H153" s="94">
        <f>H154</f>
        <v>1000</v>
      </c>
    </row>
    <row r="154" spans="1:8" ht="12.75">
      <c r="A154" s="96" t="s">
        <v>383</v>
      </c>
      <c r="B154" s="97" t="s">
        <v>1</v>
      </c>
      <c r="C154" s="98">
        <v>1301</v>
      </c>
      <c r="D154" s="93" t="s">
        <v>398</v>
      </c>
      <c r="E154" s="93" t="s">
        <v>381</v>
      </c>
      <c r="F154" s="94">
        <v>0</v>
      </c>
      <c r="G154" s="94">
        <v>1000</v>
      </c>
      <c r="H154" s="94">
        <v>1000</v>
      </c>
    </row>
    <row r="155" spans="1:8" ht="12.75">
      <c r="A155" s="96"/>
      <c r="B155" s="97"/>
      <c r="C155" s="98"/>
      <c r="D155" s="93"/>
      <c r="E155" s="93"/>
      <c r="F155" s="94"/>
      <c r="G155" s="94"/>
      <c r="H155" s="94"/>
    </row>
    <row r="156" spans="1:9" s="58" customFormat="1" ht="25.5">
      <c r="A156" s="203" t="s">
        <v>210</v>
      </c>
      <c r="B156" s="97" t="s">
        <v>1</v>
      </c>
      <c r="C156" s="93" t="s">
        <v>211</v>
      </c>
      <c r="D156" s="93"/>
      <c r="E156" s="93"/>
      <c r="F156" s="110">
        <f>F157</f>
        <v>79970.7</v>
      </c>
      <c r="G156" s="110">
        <f>G157</f>
        <v>79970.7</v>
      </c>
      <c r="H156" s="110">
        <f>H157</f>
        <v>79970.7</v>
      </c>
      <c r="I156" s="16"/>
    </row>
    <row r="157" spans="1:8" ht="12.75">
      <c r="A157" s="96" t="s">
        <v>213</v>
      </c>
      <c r="B157" s="97" t="s">
        <v>1</v>
      </c>
      <c r="C157" s="93" t="s">
        <v>214</v>
      </c>
      <c r="D157" s="93"/>
      <c r="E157" s="93"/>
      <c r="F157" s="110">
        <f>F160</f>
        <v>79970.7</v>
      </c>
      <c r="G157" s="110">
        <f>G160</f>
        <v>79970.7</v>
      </c>
      <c r="H157" s="110">
        <f>H160</f>
        <v>79970.7</v>
      </c>
    </row>
    <row r="158" spans="1:8" ht="12.75">
      <c r="A158" s="89" t="s">
        <v>437</v>
      </c>
      <c r="B158" s="97"/>
      <c r="C158" s="93"/>
      <c r="D158" s="93" t="s">
        <v>212</v>
      </c>
      <c r="E158" s="93"/>
      <c r="F158" s="110"/>
      <c r="G158" s="110"/>
      <c r="H158" s="110"/>
    </row>
    <row r="159" spans="1:8" ht="12.75">
      <c r="A159" s="89" t="s">
        <v>213</v>
      </c>
      <c r="B159" s="97"/>
      <c r="C159" s="93"/>
      <c r="D159" s="93" t="s">
        <v>399</v>
      </c>
      <c r="E159" s="93"/>
      <c r="F159" s="110"/>
      <c r="G159" s="110"/>
      <c r="H159" s="110"/>
    </row>
    <row r="160" spans="1:8" ht="25.5">
      <c r="A160" s="111" t="s">
        <v>215</v>
      </c>
      <c r="B160" s="97" t="s">
        <v>1</v>
      </c>
      <c r="C160" s="93" t="s">
        <v>214</v>
      </c>
      <c r="D160" s="93" t="s">
        <v>400</v>
      </c>
      <c r="E160" s="93"/>
      <c r="F160" s="110">
        <f aca="true" t="shared" si="15" ref="F160:H161">F161</f>
        <v>79970.7</v>
      </c>
      <c r="G160" s="110">
        <f t="shared" si="15"/>
        <v>79970.7</v>
      </c>
      <c r="H160" s="110">
        <f t="shared" si="15"/>
        <v>79970.7</v>
      </c>
    </row>
    <row r="161" spans="1:8" ht="12.75">
      <c r="A161" s="96" t="s">
        <v>216</v>
      </c>
      <c r="B161" s="97" t="s">
        <v>1</v>
      </c>
      <c r="C161" s="93" t="s">
        <v>214</v>
      </c>
      <c r="D161" s="93" t="s">
        <v>400</v>
      </c>
      <c r="E161" s="93" t="s">
        <v>217</v>
      </c>
      <c r="F161" s="110">
        <f t="shared" si="15"/>
        <v>79970.7</v>
      </c>
      <c r="G161" s="110">
        <f t="shared" si="15"/>
        <v>79970.7</v>
      </c>
      <c r="H161" s="110">
        <f t="shared" si="15"/>
        <v>79970.7</v>
      </c>
    </row>
    <row r="162" spans="1:8" ht="12.75">
      <c r="A162" s="96" t="s">
        <v>203</v>
      </c>
      <c r="B162" s="97" t="s">
        <v>1</v>
      </c>
      <c r="C162" s="93" t="s">
        <v>214</v>
      </c>
      <c r="D162" s="93" t="s">
        <v>400</v>
      </c>
      <c r="E162" s="93" t="s">
        <v>218</v>
      </c>
      <c r="F162" s="110">
        <v>79970.7</v>
      </c>
      <c r="G162" s="110">
        <v>79970.7</v>
      </c>
      <c r="H162" s="110">
        <v>79970.7</v>
      </c>
    </row>
    <row r="163" spans="1:8" ht="25.5">
      <c r="A163" s="112" t="s">
        <v>96</v>
      </c>
      <c r="B163" s="97"/>
      <c r="C163" s="92"/>
      <c r="D163" s="93"/>
      <c r="E163" s="93"/>
      <c r="F163" s="94"/>
      <c r="G163" s="94"/>
      <c r="H163" s="94"/>
    </row>
    <row r="164" spans="1:9" ht="12.75">
      <c r="A164" s="95" t="s">
        <v>97</v>
      </c>
      <c r="B164" s="100">
        <v>951</v>
      </c>
      <c r="C164" s="113" t="s">
        <v>98</v>
      </c>
      <c r="D164" s="102"/>
      <c r="E164" s="113"/>
      <c r="F164" s="103">
        <f>F165+F184</f>
        <v>6421973.4228</v>
      </c>
      <c r="G164" s="103">
        <f>G165+G184</f>
        <v>5327269.138333333</v>
      </c>
      <c r="H164" s="103">
        <f>H165+H184</f>
        <v>4182357.1171999993</v>
      </c>
      <c r="I164" s="58"/>
    </row>
    <row r="165" spans="1:8" ht="12.75">
      <c r="A165" s="95" t="s">
        <v>99</v>
      </c>
      <c r="B165" s="97">
        <v>951</v>
      </c>
      <c r="C165" s="13" t="s">
        <v>100</v>
      </c>
      <c r="D165" s="93"/>
      <c r="E165" s="13"/>
      <c r="F165" s="94">
        <f>F166</f>
        <v>6221686.3928</v>
      </c>
      <c r="G165" s="94">
        <f>G166</f>
        <v>5192548.428333333</v>
      </c>
      <c r="H165" s="94">
        <f>H166</f>
        <v>4157837.4871999994</v>
      </c>
    </row>
    <row r="166" spans="1:8" ht="12.75">
      <c r="A166" s="220" t="s">
        <v>438</v>
      </c>
      <c r="B166" s="97">
        <v>951</v>
      </c>
      <c r="C166" s="13" t="s">
        <v>100</v>
      </c>
      <c r="D166" s="93" t="s">
        <v>101</v>
      </c>
      <c r="E166" s="13"/>
      <c r="F166" s="94">
        <f>F167+F179</f>
        <v>6221686.3928</v>
      </c>
      <c r="G166" s="94">
        <f>G167+G179</f>
        <v>5192548.428333333</v>
      </c>
      <c r="H166" s="94">
        <f>H167+H179</f>
        <v>4157837.4871999994</v>
      </c>
    </row>
    <row r="167" spans="1:8" ht="12.75">
      <c r="A167" s="89" t="s">
        <v>288</v>
      </c>
      <c r="B167" s="97">
        <v>951</v>
      </c>
      <c r="C167" s="13" t="s">
        <v>100</v>
      </c>
      <c r="D167" s="93" t="s">
        <v>401</v>
      </c>
      <c r="E167" s="13"/>
      <c r="F167" s="94">
        <f>F168+F174</f>
        <v>4076054.1908</v>
      </c>
      <c r="G167" s="94">
        <f>G168+G174</f>
        <v>3857515.518333333</v>
      </c>
      <c r="H167" s="94">
        <f>H168+H174</f>
        <v>2846627.6599999997</v>
      </c>
    </row>
    <row r="168" spans="1:8" ht="25.5">
      <c r="A168" s="89" t="s">
        <v>102</v>
      </c>
      <c r="B168" s="97">
        <v>951</v>
      </c>
      <c r="C168" s="13" t="s">
        <v>100</v>
      </c>
      <c r="D168" s="93" t="s">
        <v>402</v>
      </c>
      <c r="E168" s="13"/>
      <c r="F168" s="94">
        <f aca="true" t="shared" si="16" ref="F168:H169">F169</f>
        <v>3576054.1908</v>
      </c>
      <c r="G168" s="94">
        <f t="shared" si="16"/>
        <v>3291361.158333333</v>
      </c>
      <c r="H168" s="94">
        <f t="shared" si="16"/>
        <v>2591838.82</v>
      </c>
    </row>
    <row r="169" spans="1:8" ht="51">
      <c r="A169" s="89" t="s">
        <v>38</v>
      </c>
      <c r="B169" s="97">
        <v>951</v>
      </c>
      <c r="C169" s="13" t="s">
        <v>100</v>
      </c>
      <c r="D169" s="93" t="s">
        <v>402</v>
      </c>
      <c r="E169" s="13" t="s">
        <v>39</v>
      </c>
      <c r="F169" s="94">
        <f t="shared" si="16"/>
        <v>3576054.1908</v>
      </c>
      <c r="G169" s="94">
        <f t="shared" si="16"/>
        <v>3291361.158333333</v>
      </c>
      <c r="H169" s="94">
        <f t="shared" si="16"/>
        <v>2591838.82</v>
      </c>
    </row>
    <row r="170" spans="1:11" ht="12.75">
      <c r="A170" s="89" t="s">
        <v>103</v>
      </c>
      <c r="B170" s="97">
        <v>951</v>
      </c>
      <c r="C170" s="13" t="s">
        <v>100</v>
      </c>
      <c r="D170" s="93" t="s">
        <v>402</v>
      </c>
      <c r="E170" s="13" t="s">
        <v>104</v>
      </c>
      <c r="F170" s="94">
        <f>F171+F172</f>
        <v>3576054.1908</v>
      </c>
      <c r="G170" s="94">
        <f>G171+G172</f>
        <v>3291361.158333333</v>
      </c>
      <c r="H170" s="94">
        <f>H171+H172</f>
        <v>2591838.82</v>
      </c>
      <c r="J170" s="67"/>
      <c r="K170" s="67"/>
    </row>
    <row r="171" spans="1:9" ht="12.75">
      <c r="A171" s="89" t="s">
        <v>105</v>
      </c>
      <c r="B171" s="97">
        <v>951</v>
      </c>
      <c r="C171" s="13" t="s">
        <v>100</v>
      </c>
      <c r="D171" s="93" t="s">
        <v>402</v>
      </c>
      <c r="E171" s="13" t="s">
        <v>106</v>
      </c>
      <c r="F171" s="94">
        <v>2746585.4</v>
      </c>
      <c r="G171" s="94">
        <v>2746585.4</v>
      </c>
      <c r="H171" s="94">
        <f>2746585.4-481959.65</f>
        <v>2264625.75</v>
      </c>
      <c r="I171" s="232"/>
    </row>
    <row r="172" spans="1:9" ht="38.25">
      <c r="A172" s="89" t="s">
        <v>44</v>
      </c>
      <c r="B172" s="97">
        <v>951</v>
      </c>
      <c r="C172" s="13" t="s">
        <v>100</v>
      </c>
      <c r="D172" s="93" t="s">
        <v>402</v>
      </c>
      <c r="E172" s="13" t="s">
        <v>107</v>
      </c>
      <c r="F172" s="94">
        <f>F171*30.2%</f>
        <v>829468.7908</v>
      </c>
      <c r="G172" s="94">
        <f>688137.8/12*9.5</f>
        <v>544775.7583333334</v>
      </c>
      <c r="H172" s="94">
        <v>327213.07</v>
      </c>
      <c r="I172" s="28"/>
    </row>
    <row r="173" spans="1:8" ht="12.75">
      <c r="A173" s="89" t="s">
        <v>108</v>
      </c>
      <c r="B173" s="97">
        <v>951</v>
      </c>
      <c r="C173" s="13" t="s">
        <v>100</v>
      </c>
      <c r="D173" s="93" t="s">
        <v>439</v>
      </c>
      <c r="E173" s="13"/>
      <c r="F173" s="94"/>
      <c r="G173" s="94"/>
      <c r="H173" s="94"/>
    </row>
    <row r="174" spans="1:8" ht="12.75">
      <c r="A174" s="96" t="s">
        <v>50</v>
      </c>
      <c r="B174" s="97">
        <v>951</v>
      </c>
      <c r="C174" s="13" t="s">
        <v>100</v>
      </c>
      <c r="D174" s="93" t="s">
        <v>439</v>
      </c>
      <c r="E174" s="13" t="s">
        <v>51</v>
      </c>
      <c r="F174" s="94">
        <f>F175</f>
        <v>500000</v>
      </c>
      <c r="G174" s="94">
        <f>G175</f>
        <v>566154.36</v>
      </c>
      <c r="H174" s="94">
        <f>H175</f>
        <v>254788.84</v>
      </c>
    </row>
    <row r="175" spans="1:8" ht="12" customHeight="1">
      <c r="A175" s="96" t="s">
        <v>52</v>
      </c>
      <c r="B175" s="97">
        <v>951</v>
      </c>
      <c r="C175" s="13" t="s">
        <v>100</v>
      </c>
      <c r="D175" s="93" t="s">
        <v>439</v>
      </c>
      <c r="E175" s="13" t="s">
        <v>53</v>
      </c>
      <c r="F175" s="94">
        <f>F177+F176</f>
        <v>500000</v>
      </c>
      <c r="G175" s="94">
        <f>G177</f>
        <v>566154.36</v>
      </c>
      <c r="H175" s="94">
        <f>H177</f>
        <v>254788.84</v>
      </c>
    </row>
    <row r="176" spans="1:8" ht="25.5" hidden="1">
      <c r="A176" s="96" t="s">
        <v>54</v>
      </c>
      <c r="B176" s="97">
        <v>951</v>
      </c>
      <c r="C176" s="13" t="s">
        <v>100</v>
      </c>
      <c r="D176" s="93" t="s">
        <v>439</v>
      </c>
      <c r="E176" s="13" t="s">
        <v>55</v>
      </c>
      <c r="F176" s="94">
        <v>0</v>
      </c>
      <c r="G176" s="94"/>
      <c r="H176" s="94"/>
    </row>
    <row r="177" spans="1:8" ht="12.75">
      <c r="A177" s="96" t="s">
        <v>376</v>
      </c>
      <c r="B177" s="97">
        <v>951</v>
      </c>
      <c r="C177" s="13" t="s">
        <v>100</v>
      </c>
      <c r="D177" s="93" t="s">
        <v>439</v>
      </c>
      <c r="E177" s="13" t="s">
        <v>375</v>
      </c>
      <c r="F177" s="94">
        <v>500000</v>
      </c>
      <c r="G177" s="94">
        <f>396000-15000+185154.36</f>
        <v>566154.36</v>
      </c>
      <c r="H177" s="94">
        <f>396000-141211.16</f>
        <v>254788.84</v>
      </c>
    </row>
    <row r="178" spans="1:8" s="211" customFormat="1" ht="12.75">
      <c r="A178" s="206" t="s">
        <v>461</v>
      </c>
      <c r="B178" s="207"/>
      <c r="C178" s="208"/>
      <c r="D178" s="208" t="s">
        <v>440</v>
      </c>
      <c r="E178" s="208"/>
      <c r="F178" s="209"/>
      <c r="G178" s="209"/>
      <c r="H178" s="209"/>
    </row>
    <row r="179" spans="1:8" ht="25.5">
      <c r="A179" s="89" t="s">
        <v>109</v>
      </c>
      <c r="B179" s="97">
        <v>951</v>
      </c>
      <c r="C179" s="13" t="s">
        <v>100</v>
      </c>
      <c r="D179" s="93" t="s">
        <v>441</v>
      </c>
      <c r="E179" s="13"/>
      <c r="F179" s="94">
        <f aca="true" t="shared" si="17" ref="F179:H180">F180</f>
        <v>2145632.202</v>
      </c>
      <c r="G179" s="94">
        <f t="shared" si="17"/>
        <v>1335032.91</v>
      </c>
      <c r="H179" s="94">
        <f>H180</f>
        <v>1311209.8272</v>
      </c>
    </row>
    <row r="180" spans="1:8" ht="51">
      <c r="A180" s="89" t="s">
        <v>38</v>
      </c>
      <c r="B180" s="97">
        <v>951</v>
      </c>
      <c r="C180" s="13" t="s">
        <v>100</v>
      </c>
      <c r="D180" s="93" t="s">
        <v>441</v>
      </c>
      <c r="E180" s="13" t="s">
        <v>39</v>
      </c>
      <c r="F180" s="94">
        <f t="shared" si="17"/>
        <v>2145632.202</v>
      </c>
      <c r="G180" s="94">
        <f t="shared" si="17"/>
        <v>1335032.91</v>
      </c>
      <c r="H180" s="94">
        <f t="shared" si="17"/>
        <v>1311209.8272</v>
      </c>
    </row>
    <row r="181" spans="1:8" ht="12.75">
      <c r="A181" s="89" t="s">
        <v>103</v>
      </c>
      <c r="B181" s="97">
        <v>951</v>
      </c>
      <c r="C181" s="13" t="s">
        <v>100</v>
      </c>
      <c r="D181" s="93" t="s">
        <v>441</v>
      </c>
      <c r="E181" s="13" t="s">
        <v>104</v>
      </c>
      <c r="F181" s="94">
        <f>F182+F183</f>
        <v>2145632.202</v>
      </c>
      <c r="G181" s="94">
        <f>G182+G183</f>
        <v>1335032.91</v>
      </c>
      <c r="H181" s="94">
        <f>H182+H183</f>
        <v>1311209.8272</v>
      </c>
    </row>
    <row r="182" spans="1:11" ht="12.75">
      <c r="A182" s="89" t="s">
        <v>105</v>
      </c>
      <c r="B182" s="97">
        <v>951</v>
      </c>
      <c r="C182" s="13" t="s">
        <v>100</v>
      </c>
      <c r="D182" s="93" t="s">
        <v>441</v>
      </c>
      <c r="E182" s="13" t="s">
        <v>106</v>
      </c>
      <c r="F182" s="94">
        <v>1647951</v>
      </c>
      <c r="G182" s="94">
        <f>1367161.2/12*9</f>
        <v>1025370.8999999999</v>
      </c>
      <c r="H182" s="94">
        <v>1007073.6</v>
      </c>
      <c r="I182" s="232"/>
      <c r="J182" s="67"/>
      <c r="K182" s="67"/>
    </row>
    <row r="183" spans="1:10" ht="38.25">
      <c r="A183" s="89" t="s">
        <v>44</v>
      </c>
      <c r="B183" s="97">
        <v>951</v>
      </c>
      <c r="C183" s="13" t="s">
        <v>100</v>
      </c>
      <c r="D183" s="93" t="s">
        <v>441</v>
      </c>
      <c r="E183" s="13" t="s">
        <v>107</v>
      </c>
      <c r="F183" s="94">
        <f>F182*30.2%</f>
        <v>497681.202</v>
      </c>
      <c r="G183" s="94">
        <f>412882.68/12*9</f>
        <v>309662.01</v>
      </c>
      <c r="H183" s="94">
        <f>H182*30.2%</f>
        <v>304136.22719999996</v>
      </c>
      <c r="I183" s="28"/>
      <c r="J183" s="28"/>
    </row>
    <row r="184" spans="1:8" s="211" customFormat="1" ht="25.5">
      <c r="A184" s="218" t="s">
        <v>219</v>
      </c>
      <c r="B184" s="207">
        <v>951</v>
      </c>
      <c r="C184" s="208" t="s">
        <v>110</v>
      </c>
      <c r="D184" s="208" t="s">
        <v>444</v>
      </c>
      <c r="E184" s="208"/>
      <c r="F184" s="209">
        <f>F185</f>
        <v>200287.03</v>
      </c>
      <c r="G184" s="209">
        <f aca="true" t="shared" si="18" ref="G184:H187">G185</f>
        <v>134720.71000000002</v>
      </c>
      <c r="H184" s="209">
        <f t="shared" si="18"/>
        <v>24519.629999999997</v>
      </c>
    </row>
    <row r="185" spans="1:8" ht="12.75">
      <c r="A185" s="89" t="s">
        <v>108</v>
      </c>
      <c r="B185" s="97">
        <v>951</v>
      </c>
      <c r="C185" s="114" t="str">
        <f>C184</f>
        <v>0804</v>
      </c>
      <c r="D185" s="98" t="s">
        <v>403</v>
      </c>
      <c r="E185" s="13"/>
      <c r="F185" s="94">
        <f>F186</f>
        <v>200287.03</v>
      </c>
      <c r="G185" s="94">
        <f t="shared" si="18"/>
        <v>134720.71000000002</v>
      </c>
      <c r="H185" s="94">
        <f t="shared" si="18"/>
        <v>24519.629999999997</v>
      </c>
    </row>
    <row r="186" spans="1:8" ht="12.75">
      <c r="A186" s="96" t="s">
        <v>50</v>
      </c>
      <c r="B186" s="97">
        <v>951</v>
      </c>
      <c r="C186" s="114" t="str">
        <f>C184</f>
        <v>0804</v>
      </c>
      <c r="D186" s="98" t="s">
        <v>403</v>
      </c>
      <c r="E186" s="13" t="s">
        <v>51</v>
      </c>
      <c r="F186" s="94">
        <f>F187</f>
        <v>200287.03</v>
      </c>
      <c r="G186" s="94">
        <f t="shared" si="18"/>
        <v>134720.71000000002</v>
      </c>
      <c r="H186" s="94">
        <f t="shared" si="18"/>
        <v>24519.629999999997</v>
      </c>
    </row>
    <row r="187" spans="1:8" ht="12.75">
      <c r="A187" s="96" t="s">
        <v>52</v>
      </c>
      <c r="B187" s="97">
        <v>951</v>
      </c>
      <c r="C187" s="114" t="str">
        <f>C186</f>
        <v>0804</v>
      </c>
      <c r="D187" s="98" t="s">
        <v>403</v>
      </c>
      <c r="E187" s="13" t="s">
        <v>53</v>
      </c>
      <c r="F187" s="94">
        <f>F188</f>
        <v>200287.03</v>
      </c>
      <c r="G187" s="94">
        <f t="shared" si="18"/>
        <v>134720.71000000002</v>
      </c>
      <c r="H187" s="94">
        <f t="shared" si="18"/>
        <v>24519.629999999997</v>
      </c>
    </row>
    <row r="188" spans="1:8" ht="12.75">
      <c r="A188" s="96" t="s">
        <v>56</v>
      </c>
      <c r="B188" s="97">
        <v>951</v>
      </c>
      <c r="C188" s="114" t="str">
        <f>C187</f>
        <v>0804</v>
      </c>
      <c r="D188" s="98" t="s">
        <v>403</v>
      </c>
      <c r="E188" s="13" t="s">
        <v>57</v>
      </c>
      <c r="F188" s="94">
        <f>202099.03-1812</f>
        <v>200287.03</v>
      </c>
      <c r="G188" s="94">
        <f>124253.08+5729.63+4738</f>
        <v>134720.71000000002</v>
      </c>
      <c r="H188" s="94">
        <f>3925.03+20594.6</f>
        <v>24519.629999999997</v>
      </c>
    </row>
    <row r="189" spans="1:10" ht="15.75">
      <c r="A189" s="200" t="s">
        <v>363</v>
      </c>
      <c r="B189" s="97"/>
      <c r="C189" s="114"/>
      <c r="D189" s="98"/>
      <c r="E189" s="13"/>
      <c r="F189" s="94"/>
      <c r="G189" s="94">
        <v>412385</v>
      </c>
      <c r="H189" s="94">
        <v>842893</v>
      </c>
      <c r="I189" s="94"/>
      <c r="J189" s="202"/>
    </row>
    <row r="190" spans="1:9" s="59" customFormat="1" ht="25.5" customHeight="1">
      <c r="A190" s="115" t="s">
        <v>111</v>
      </c>
      <c r="B190" s="115"/>
      <c r="C190" s="116"/>
      <c r="D190" s="116"/>
      <c r="E190" s="116"/>
      <c r="F190" s="117">
        <f>F9+F47+F59+F86+F118+F131+F139+F164+F156</f>
        <v>18795101.0028</v>
      </c>
      <c r="G190" s="117">
        <f>G9+G47+G59+G86+G118+G131+G139+G164+G156+G189+G149</f>
        <v>17163305.00245333</v>
      </c>
      <c r="H190" s="117">
        <f>H9+H47+H59+H86+H118+H131+H139+H164+H156+H189+H149</f>
        <v>17336251.997719996</v>
      </c>
      <c r="I190"/>
    </row>
    <row r="191" spans="1:10" s="36" customFormat="1" ht="25.5" customHeight="1">
      <c r="A191" s="48"/>
      <c r="B191" s="49"/>
      <c r="C191" s="50"/>
      <c r="D191" s="50"/>
      <c r="E191" s="50"/>
      <c r="F191" s="51"/>
      <c r="G191" s="51"/>
      <c r="H191" s="51"/>
      <c r="I191" s="68"/>
      <c r="J191" s="69"/>
    </row>
    <row r="192" spans="1:10" s="36" customFormat="1" ht="25.5" customHeight="1">
      <c r="A192" s="48"/>
      <c r="B192" s="49"/>
      <c r="C192" s="50"/>
      <c r="D192" s="50" t="s">
        <v>501</v>
      </c>
      <c r="E192" s="50"/>
      <c r="F192" s="51">
        <f>F17+F23+F170+F181</f>
        <v>11985425.7328</v>
      </c>
      <c r="G192" s="51">
        <f>G17+G23+G170+G181</f>
        <v>10195599.283053335</v>
      </c>
      <c r="H192" s="51">
        <f>H17+H23+H170+H181</f>
        <v>10003375.98772</v>
      </c>
      <c r="I192" s="67"/>
      <c r="J192" s="67"/>
    </row>
    <row r="193" spans="1:9" s="36" customFormat="1" ht="25.5" customHeight="1">
      <c r="A193" s="52"/>
      <c r="B193" s="46"/>
      <c r="C193" s="46"/>
      <c r="D193" s="46" t="s">
        <v>502</v>
      </c>
      <c r="E193" s="46"/>
      <c r="F193" s="47">
        <f>F17+F23</f>
        <v>6263739.340000001</v>
      </c>
      <c r="G193" s="47">
        <f>G17+G23</f>
        <v>5569205.2147200005</v>
      </c>
      <c r="H193" s="47">
        <f>H17+H23</f>
        <v>6100327.34052</v>
      </c>
      <c r="I193"/>
    </row>
    <row r="194" spans="1:9" s="36" customFormat="1" ht="25.5" customHeight="1">
      <c r="A194" s="52"/>
      <c r="B194" s="49"/>
      <c r="C194" s="50"/>
      <c r="D194" s="50" t="s">
        <v>503</v>
      </c>
      <c r="E194" s="50"/>
      <c r="F194" s="51">
        <f>F170+F181</f>
        <v>5721686.3928</v>
      </c>
      <c r="G194" s="51">
        <f>G170+G181</f>
        <v>4626394.068333333</v>
      </c>
      <c r="H194" s="51">
        <f>H170+H181</f>
        <v>3903048.6471999995</v>
      </c>
      <c r="I194"/>
    </row>
    <row r="195" spans="4:9" ht="15.75">
      <c r="D195" s="70" t="s">
        <v>504</v>
      </c>
      <c r="E195" s="70"/>
      <c r="F195" s="71">
        <f>F193+F194</f>
        <v>11985425.7328</v>
      </c>
      <c r="G195" s="71">
        <f>G193+G194</f>
        <v>10195599.283053335</v>
      </c>
      <c r="H195" s="71">
        <f>H193+H194</f>
        <v>10003375.98772</v>
      </c>
      <c r="I195" s="72"/>
    </row>
    <row r="196" spans="4:9" ht="15.75">
      <c r="D196" s="70"/>
      <c r="E196" s="70"/>
      <c r="F196" s="71"/>
      <c r="G196" s="71"/>
      <c r="H196" s="71"/>
      <c r="I196" s="72"/>
    </row>
    <row r="197" spans="4:9" ht="15.75">
      <c r="D197" s="70"/>
      <c r="E197" s="70"/>
      <c r="F197" s="71"/>
      <c r="G197" s="71"/>
      <c r="H197" s="71"/>
      <c r="I197" s="72"/>
    </row>
    <row r="198" spans="4:9" ht="15.75">
      <c r="D198" s="70"/>
      <c r="E198" s="70"/>
      <c r="F198" s="71"/>
      <c r="G198" s="71"/>
      <c r="H198" s="71"/>
      <c r="I198" s="72"/>
    </row>
    <row r="201" spans="6:8" ht="15.75">
      <c r="F201" s="47"/>
      <c r="G201" s="47"/>
      <c r="H201" s="47"/>
    </row>
  </sheetData>
  <sheetProtection/>
  <mergeCells count="11">
    <mergeCell ref="E6:E7"/>
    <mergeCell ref="F6:H6"/>
    <mergeCell ref="G7:H7"/>
    <mergeCell ref="F7:F8"/>
    <mergeCell ref="G2:H2"/>
    <mergeCell ref="A4:H4"/>
    <mergeCell ref="E1:H1"/>
    <mergeCell ref="A6:A7"/>
    <mergeCell ref="B6:B7"/>
    <mergeCell ref="C6:C7"/>
    <mergeCell ref="D6:D7"/>
  </mergeCells>
  <printOptions/>
  <pageMargins left="0.3937007874015748" right="0.3937007874015748" top="0" bottom="0" header="0" footer="0"/>
  <pageSetup horizontalDpi="600" verticalDpi="600" orientation="portrait" paperSize="9" scale="6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Normal="85" zoomScaleSheetLayoutView="100" workbookViewId="0" topLeftCell="A1">
      <selection activeCell="A8" sqref="A8:D8"/>
    </sheetView>
  </sheetViews>
  <sheetFormatPr defaultColWidth="9.00390625" defaultRowHeight="12.75"/>
  <cols>
    <col min="1" max="1" width="24.75390625" style="32" customWidth="1"/>
    <col min="2" max="2" width="32.375" style="32" customWidth="1"/>
    <col min="3" max="3" width="33.375" style="32" customWidth="1"/>
    <col min="4" max="4" width="38.125" style="32" customWidth="1"/>
    <col min="5" max="16384" width="9.125" style="32" customWidth="1"/>
  </cols>
  <sheetData>
    <row r="1" spans="1:5" ht="15">
      <c r="A1" s="134"/>
      <c r="B1" s="134"/>
      <c r="C1" s="134"/>
      <c r="D1" s="135" t="s">
        <v>245</v>
      </c>
      <c r="E1" s="33"/>
    </row>
    <row r="2" spans="1:4" ht="15">
      <c r="A2" s="134"/>
      <c r="B2" s="134"/>
      <c r="C2" s="136"/>
      <c r="D2" s="135" t="s">
        <v>462</v>
      </c>
    </row>
    <row r="3" spans="1:4" ht="15">
      <c r="A3" s="134"/>
      <c r="B3" s="134"/>
      <c r="C3" s="136"/>
      <c r="D3" s="135" t="s">
        <v>244</v>
      </c>
    </row>
    <row r="4" spans="1:4" ht="15">
      <c r="A4" s="134"/>
      <c r="B4" s="134"/>
      <c r="C4" s="136"/>
      <c r="D4" s="135" t="s">
        <v>484</v>
      </c>
    </row>
    <row r="5" spans="1:4" ht="12.75" customHeight="1">
      <c r="A5" s="134"/>
      <c r="B5" s="134"/>
      <c r="C5" s="137"/>
      <c r="D5" s="118"/>
    </row>
    <row r="6" spans="1:4" ht="12.75">
      <c r="A6" s="134"/>
      <c r="B6" s="134"/>
      <c r="C6" s="136"/>
      <c r="D6" s="138"/>
    </row>
    <row r="7" spans="1:4" ht="45.75" customHeight="1">
      <c r="A7" s="265" t="s">
        <v>485</v>
      </c>
      <c r="B7" s="265"/>
      <c r="C7" s="265"/>
      <c r="D7" s="265"/>
    </row>
    <row r="8" spans="1:4" ht="12.75">
      <c r="A8" s="266"/>
      <c r="B8" s="266"/>
      <c r="C8" s="266"/>
      <c r="D8" s="266"/>
    </row>
    <row r="9" spans="1:4" s="35" customFormat="1" ht="30.75" customHeight="1">
      <c r="A9" s="139" t="s">
        <v>225</v>
      </c>
      <c r="B9" s="139" t="s">
        <v>226</v>
      </c>
      <c r="C9" s="140" t="s">
        <v>227</v>
      </c>
      <c r="D9" s="140" t="s">
        <v>0</v>
      </c>
    </row>
    <row r="10" spans="1:4" s="34" customFormat="1" ht="31.5">
      <c r="A10" s="267" t="s">
        <v>22</v>
      </c>
      <c r="B10" s="270" t="s">
        <v>20</v>
      </c>
      <c r="C10" s="141" t="s">
        <v>228</v>
      </c>
      <c r="D10" s="142" t="s">
        <v>229</v>
      </c>
    </row>
    <row r="11" spans="1:4" s="34" customFormat="1" ht="31.5">
      <c r="A11" s="268"/>
      <c r="B11" s="271"/>
      <c r="C11" s="141" t="s">
        <v>230</v>
      </c>
      <c r="D11" s="142" t="s">
        <v>231</v>
      </c>
    </row>
    <row r="12" spans="1:4" s="34" customFormat="1" ht="31.5">
      <c r="A12" s="268"/>
      <c r="B12" s="271"/>
      <c r="C12" s="141" t="s">
        <v>232</v>
      </c>
      <c r="D12" s="142" t="s">
        <v>233</v>
      </c>
    </row>
    <row r="13" spans="1:4" s="34" customFormat="1" ht="31.5">
      <c r="A13" s="268"/>
      <c r="B13" s="271"/>
      <c r="C13" s="141" t="s">
        <v>234</v>
      </c>
      <c r="D13" s="142" t="s">
        <v>235</v>
      </c>
    </row>
    <row r="14" spans="1:4" s="34" customFormat="1" ht="47.25">
      <c r="A14" s="268"/>
      <c r="B14" s="271"/>
      <c r="C14" s="141" t="s">
        <v>236</v>
      </c>
      <c r="D14" s="142" t="s">
        <v>121</v>
      </c>
    </row>
    <row r="15" spans="1:4" s="34" customFormat="1" ht="31.5">
      <c r="A15" s="268"/>
      <c r="B15" s="271"/>
      <c r="C15" s="141" t="s">
        <v>237</v>
      </c>
      <c r="D15" s="142" t="s">
        <v>220</v>
      </c>
    </row>
    <row r="16" spans="1:4" s="34" customFormat="1" ht="31.5">
      <c r="A16" s="268"/>
      <c r="B16" s="271"/>
      <c r="C16" s="141" t="s">
        <v>238</v>
      </c>
      <c r="D16" s="142" t="s">
        <v>239</v>
      </c>
    </row>
    <row r="17" spans="1:4" s="34" customFormat="1" ht="31.5">
      <c r="A17" s="268"/>
      <c r="B17" s="271"/>
      <c r="C17" s="141" t="s">
        <v>240</v>
      </c>
      <c r="D17" s="142" t="s">
        <v>241</v>
      </c>
    </row>
    <row r="18" spans="1:4" s="34" customFormat="1" ht="47.25">
      <c r="A18" s="269"/>
      <c r="B18" s="272"/>
      <c r="C18" s="141" t="s">
        <v>242</v>
      </c>
      <c r="D18" s="142" t="s">
        <v>243</v>
      </c>
    </row>
    <row r="19" spans="1:4" ht="15">
      <c r="A19" s="40"/>
      <c r="B19" s="41"/>
      <c r="C19" s="41"/>
      <c r="D19" s="40"/>
    </row>
    <row r="20" spans="1:4" ht="15">
      <c r="A20" s="43"/>
      <c r="B20" s="42"/>
      <c r="C20" s="42"/>
      <c r="D20" s="42"/>
    </row>
    <row r="21" spans="1:4" ht="15">
      <c r="A21" s="44"/>
      <c r="B21" s="42"/>
      <c r="C21" s="43"/>
      <c r="D21" s="42"/>
    </row>
    <row r="22" ht="15">
      <c r="A22" s="43"/>
    </row>
  </sheetData>
  <sheetProtection selectLockedCells="1" selectUnlockedCells="1"/>
  <mergeCells count="4">
    <mergeCell ref="A7:D7"/>
    <mergeCell ref="A8:D8"/>
    <mergeCell ref="A10:A18"/>
    <mergeCell ref="B10:B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H26"/>
  <sheetViews>
    <sheetView view="pageBreakPreview" zoomScale="90" zoomScaleSheetLayoutView="90" zoomScalePageLayoutView="0" workbookViewId="0" topLeftCell="A1">
      <selection activeCell="A34" sqref="A34"/>
    </sheetView>
  </sheetViews>
  <sheetFormatPr defaultColWidth="9.00390625" defaultRowHeight="12.75"/>
  <cols>
    <col min="1" max="1" width="53.625" style="0" customWidth="1"/>
    <col min="2" max="2" width="3.875" style="0" customWidth="1"/>
    <col min="3" max="3" width="6.375" style="0" customWidth="1"/>
    <col min="4" max="4" width="14.875" style="0" bestFit="1" customWidth="1"/>
    <col min="5" max="5" width="8.375" style="0" customWidth="1"/>
    <col min="6" max="6" width="12.125" style="0" customWidth="1"/>
    <col min="7" max="8" width="13.875" style="0" bestFit="1" customWidth="1"/>
  </cols>
  <sheetData>
    <row r="1" spans="1:8" ht="15.75">
      <c r="A1" s="143"/>
      <c r="B1" s="144"/>
      <c r="C1" s="1"/>
      <c r="D1" s="1"/>
      <c r="E1" s="145"/>
      <c r="F1" s="145"/>
      <c r="G1" s="1"/>
      <c r="H1" s="145" t="s">
        <v>246</v>
      </c>
    </row>
    <row r="2" spans="1:8" ht="24.75" customHeight="1">
      <c r="A2" s="143"/>
      <c r="B2" s="6"/>
      <c r="C2" s="1"/>
      <c r="D2" s="1"/>
      <c r="E2" s="273" t="s">
        <v>486</v>
      </c>
      <c r="F2" s="273"/>
      <c r="G2" s="273"/>
      <c r="H2" s="273"/>
    </row>
    <row r="3" spans="1:8" ht="24.75" customHeight="1">
      <c r="A3" s="143"/>
      <c r="B3" s="146"/>
      <c r="C3" s="11"/>
      <c r="D3" s="11"/>
      <c r="E3" s="273"/>
      <c r="F3" s="273"/>
      <c r="G3" s="273"/>
      <c r="H3" s="273"/>
    </row>
    <row r="4" spans="1:8" ht="24.75" customHeight="1">
      <c r="A4" s="9"/>
      <c r="B4" s="9"/>
      <c r="C4" s="11"/>
      <c r="D4" s="11"/>
      <c r="E4" s="273"/>
      <c r="F4" s="273"/>
      <c r="G4" s="273"/>
      <c r="H4" s="273"/>
    </row>
    <row r="5" spans="1:8" ht="15.75">
      <c r="A5" s="143"/>
      <c r="B5" s="146"/>
      <c r="C5" s="147"/>
      <c r="D5" s="1"/>
      <c r="E5" s="84"/>
      <c r="F5" s="84"/>
      <c r="G5" s="275"/>
      <c r="H5" s="276"/>
    </row>
    <row r="6" spans="1:8" ht="21.75" customHeight="1">
      <c r="A6" s="274" t="s">
        <v>487</v>
      </c>
      <c r="B6" s="274"/>
      <c r="C6" s="274"/>
      <c r="D6" s="274"/>
      <c r="E6" s="274"/>
      <c r="F6" s="274"/>
      <c r="G6" s="274"/>
      <c r="H6" s="274"/>
    </row>
    <row r="7" spans="1:8" ht="21.75" customHeight="1">
      <c r="A7" s="274"/>
      <c r="B7" s="274"/>
      <c r="C7" s="274"/>
      <c r="D7" s="274"/>
      <c r="E7" s="274"/>
      <c r="F7" s="274"/>
      <c r="G7" s="274"/>
      <c r="H7" s="274"/>
    </row>
    <row r="8" spans="1:8" ht="15.75">
      <c r="A8" s="148"/>
      <c r="B8" s="149"/>
      <c r="C8" s="149"/>
      <c r="D8" s="149"/>
      <c r="E8" s="149"/>
      <c r="F8" s="20"/>
      <c r="G8" s="1"/>
      <c r="H8" s="1"/>
    </row>
    <row r="9" spans="1:8" ht="38.25">
      <c r="A9" s="21" t="s">
        <v>0</v>
      </c>
      <c r="B9" s="21" t="s">
        <v>112</v>
      </c>
      <c r="C9" s="21" t="s">
        <v>113</v>
      </c>
      <c r="D9" s="21" t="s">
        <v>114</v>
      </c>
      <c r="E9" s="21" t="s">
        <v>115</v>
      </c>
      <c r="F9" s="21" t="s">
        <v>452</v>
      </c>
      <c r="G9" s="21" t="s">
        <v>463</v>
      </c>
      <c r="H9" s="21" t="s">
        <v>488</v>
      </c>
    </row>
    <row r="10" spans="1:8" ht="15.75">
      <c r="A10" s="150" t="s">
        <v>28</v>
      </c>
      <c r="B10" s="22"/>
      <c r="C10" s="22"/>
      <c r="D10" s="22"/>
      <c r="E10" s="22"/>
      <c r="F10" s="23">
        <f>F11</f>
        <v>540000</v>
      </c>
      <c r="G10" s="23">
        <f aca="true" t="shared" si="0" ref="G10:H12">G11</f>
        <v>540000</v>
      </c>
      <c r="H10" s="23">
        <f t="shared" si="0"/>
        <v>540000</v>
      </c>
    </row>
    <row r="11" spans="1:8" ht="15.75">
      <c r="A11" s="5" t="s">
        <v>82</v>
      </c>
      <c r="B11" s="22" t="s">
        <v>116</v>
      </c>
      <c r="C11" s="22"/>
      <c r="D11" s="22"/>
      <c r="E11" s="22"/>
      <c r="F11" s="23">
        <f>F12</f>
        <v>540000</v>
      </c>
      <c r="G11" s="23">
        <f t="shared" si="0"/>
        <v>540000</v>
      </c>
      <c r="H11" s="23">
        <f t="shared" si="0"/>
        <v>540000</v>
      </c>
    </row>
    <row r="12" spans="1:8" ht="15.75">
      <c r="A12" s="7" t="s">
        <v>85</v>
      </c>
      <c r="B12" s="25" t="s">
        <v>116</v>
      </c>
      <c r="C12" s="25" t="s">
        <v>117</v>
      </c>
      <c r="D12" s="25" t="s">
        <v>84</v>
      </c>
      <c r="E12" s="25"/>
      <c r="F12" s="26">
        <f>F13</f>
        <v>540000</v>
      </c>
      <c r="G12" s="26">
        <f t="shared" si="0"/>
        <v>540000</v>
      </c>
      <c r="H12" s="26">
        <f t="shared" si="0"/>
        <v>540000</v>
      </c>
    </row>
    <row r="13" spans="1:8" ht="31.5">
      <c r="A13" s="7" t="s">
        <v>118</v>
      </c>
      <c r="B13" s="13" t="s">
        <v>116</v>
      </c>
      <c r="C13" s="13" t="s">
        <v>117</v>
      </c>
      <c r="D13" s="13" t="s">
        <v>453</v>
      </c>
      <c r="E13" s="13"/>
      <c r="F13" s="24">
        <f>F15</f>
        <v>540000</v>
      </c>
      <c r="G13" s="24">
        <f>G15</f>
        <v>540000</v>
      </c>
      <c r="H13" s="24">
        <f>H15</f>
        <v>540000</v>
      </c>
    </row>
    <row r="14" spans="1:8" ht="15.75">
      <c r="A14" s="7" t="s">
        <v>87</v>
      </c>
      <c r="B14" s="13" t="s">
        <v>116</v>
      </c>
      <c r="C14" s="13" t="s">
        <v>117</v>
      </c>
      <c r="D14" s="13" t="s">
        <v>454</v>
      </c>
      <c r="E14" s="13"/>
      <c r="F14" s="24">
        <f>F15</f>
        <v>540000</v>
      </c>
      <c r="G14" s="24">
        <f aca="true" t="shared" si="1" ref="G14:H17">G15</f>
        <v>540000</v>
      </c>
      <c r="H14" s="24">
        <f t="shared" si="1"/>
        <v>540000</v>
      </c>
    </row>
    <row r="15" spans="1:8" ht="31.5">
      <c r="A15" s="7" t="s">
        <v>88</v>
      </c>
      <c r="B15" s="13" t="s">
        <v>116</v>
      </c>
      <c r="C15" s="13" t="s">
        <v>117</v>
      </c>
      <c r="D15" s="13" t="s">
        <v>454</v>
      </c>
      <c r="E15" s="13" t="s">
        <v>89</v>
      </c>
      <c r="F15" s="24">
        <f>F16</f>
        <v>540000</v>
      </c>
      <c r="G15" s="24">
        <f t="shared" si="1"/>
        <v>540000</v>
      </c>
      <c r="H15" s="24">
        <f t="shared" si="1"/>
        <v>540000</v>
      </c>
    </row>
    <row r="16" spans="1:8" ht="31.5">
      <c r="A16" s="7" t="s">
        <v>90</v>
      </c>
      <c r="B16" s="13" t="s">
        <v>116</v>
      </c>
      <c r="C16" s="13" t="s">
        <v>117</v>
      </c>
      <c r="D16" s="13" t="s">
        <v>454</v>
      </c>
      <c r="E16" s="13" t="s">
        <v>91</v>
      </c>
      <c r="F16" s="23">
        <f>F17</f>
        <v>540000</v>
      </c>
      <c r="G16" s="23">
        <f t="shared" si="1"/>
        <v>540000</v>
      </c>
      <c r="H16" s="23">
        <f t="shared" si="1"/>
        <v>540000</v>
      </c>
    </row>
    <row r="17" spans="1:8" ht="15.75">
      <c r="A17" s="7" t="s">
        <v>119</v>
      </c>
      <c r="B17" s="13" t="s">
        <v>116</v>
      </c>
      <c r="C17" s="13" t="s">
        <v>117</v>
      </c>
      <c r="D17" s="13" t="s">
        <v>454</v>
      </c>
      <c r="E17" s="13" t="s">
        <v>93</v>
      </c>
      <c r="F17" s="23">
        <f>F18</f>
        <v>540000</v>
      </c>
      <c r="G17" s="23">
        <f t="shared" si="1"/>
        <v>540000</v>
      </c>
      <c r="H17" s="23">
        <f t="shared" si="1"/>
        <v>540000</v>
      </c>
    </row>
    <row r="18" spans="1:8" ht="15.75">
      <c r="A18" s="7" t="s">
        <v>92</v>
      </c>
      <c r="B18" s="13" t="s">
        <v>116</v>
      </c>
      <c r="C18" s="13" t="s">
        <v>117</v>
      </c>
      <c r="D18" s="13" t="s">
        <v>454</v>
      </c>
      <c r="E18" s="13" t="s">
        <v>93</v>
      </c>
      <c r="F18" s="26">
        <f>' Расходы2024-2026 прил 5'!F137</f>
        <v>540000</v>
      </c>
      <c r="G18" s="26">
        <f>' Расходы2024-2026 прил 5'!G137</f>
        <v>540000</v>
      </c>
      <c r="H18" s="26">
        <f>' Расходы2024-2026 прил 5'!H137</f>
        <v>540000</v>
      </c>
    </row>
    <row r="19" spans="1:8" ht="15.75">
      <c r="A19" s="150" t="s">
        <v>120</v>
      </c>
      <c r="B19" s="22"/>
      <c r="C19" s="22"/>
      <c r="D19" s="22"/>
      <c r="E19" s="22"/>
      <c r="F19" s="23">
        <f>F18</f>
        <v>540000</v>
      </c>
      <c r="G19" s="23">
        <f>G18</f>
        <v>540000</v>
      </c>
      <c r="H19" s="23">
        <f>H18</f>
        <v>540000</v>
      </c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5.75">
      <c r="A22" s="8"/>
      <c r="B22" s="8"/>
      <c r="C22" s="8"/>
      <c r="D22" s="8"/>
      <c r="E22" s="8"/>
      <c r="F22" s="8"/>
      <c r="G22" s="1"/>
      <c r="H22" s="1"/>
    </row>
    <row r="23" spans="1:8" ht="12.75">
      <c r="A23" s="151"/>
      <c r="B23" s="1"/>
      <c r="C23" s="1"/>
      <c r="D23" s="1"/>
      <c r="E23" s="1"/>
      <c r="F23" s="1"/>
      <c r="G23" s="1"/>
      <c r="H23" s="1"/>
    </row>
    <row r="24" spans="1:8" ht="15.75">
      <c r="A24" s="3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</sheetData>
  <sheetProtection/>
  <mergeCells count="3">
    <mergeCell ref="E2:H4"/>
    <mergeCell ref="A6:H7"/>
    <mergeCell ref="G5:H5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Светлана Александров</cp:lastModifiedBy>
  <cp:lastPrinted>2023-11-08T10:07:56Z</cp:lastPrinted>
  <dcterms:created xsi:type="dcterms:W3CDTF">2005-12-27T06:54:28Z</dcterms:created>
  <dcterms:modified xsi:type="dcterms:W3CDTF">2023-11-21T01:36:02Z</dcterms:modified>
  <cp:category/>
  <cp:version/>
  <cp:contentType/>
  <cp:contentStatus/>
</cp:coreProperties>
</file>